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0460" windowHeight="7755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25725" fullCalcOnLoad="1"/>
</workbook>
</file>

<file path=xl/calcChain.xml><?xml version="1.0" encoding="utf-8"?>
<calcChain xmlns="http://schemas.openxmlformats.org/spreadsheetml/2006/main">
  <c r="T667" i="1"/>
  <c r="S667"/>
  <c r="AV667" s="1"/>
  <c r="T640"/>
  <c r="S640"/>
  <c r="AV293"/>
  <c r="AV290"/>
  <c r="AV289"/>
  <c r="AV286"/>
  <c r="AV640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/>
  <c r="C8"/>
  <c r="C9"/>
  <c r="C10"/>
  <c r="C15"/>
  <c r="C16"/>
  <c r="C20"/>
  <c r="C23"/>
  <c r="C27"/>
  <c r="C33"/>
  <c r="C38"/>
  <c r="C44"/>
  <c r="C49"/>
  <c r="C52"/>
  <c r="C55"/>
  <c r="C61"/>
  <c r="C62"/>
  <c r="C68"/>
  <c r="C71"/>
  <c r="C73"/>
  <c r="C74"/>
  <c r="C76"/>
  <c r="C82"/>
  <c r="C87"/>
  <c r="C89"/>
  <c r="C95"/>
  <c r="C102"/>
  <c r="C105"/>
  <c r="C112"/>
  <c r="C114"/>
  <c r="C119"/>
  <c r="C123"/>
  <c r="C127"/>
  <c r="C128"/>
  <c r="C131"/>
  <c r="C132"/>
  <c r="C133"/>
  <c r="C137"/>
  <c r="C140"/>
  <c r="C142"/>
  <c r="C143"/>
  <c r="C147"/>
  <c r="C149"/>
  <c r="C151"/>
  <c r="C154"/>
  <c r="C157"/>
  <c r="C160"/>
  <c r="C166"/>
  <c r="C172"/>
  <c r="C174"/>
  <c r="C176"/>
  <c r="C182"/>
  <c r="C187"/>
  <c r="C193"/>
  <c r="C195"/>
  <c r="C198"/>
  <c r="C204"/>
  <c r="C207"/>
  <c r="C211"/>
  <c r="C216"/>
  <c r="C219"/>
  <c r="C226"/>
  <c r="C229"/>
  <c r="C232"/>
  <c r="C236"/>
  <c r="C239"/>
  <c r="C241"/>
  <c r="C243"/>
  <c r="C245"/>
  <c r="C247"/>
  <c r="C250"/>
  <c r="C25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/>
  <c r="T761" i="26"/>
  <c r="S761"/>
  <c r="V76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AR878" s="1"/>
  <c r="W877"/>
  <c r="V877"/>
  <c r="W876"/>
  <c r="V876"/>
  <c r="AR876" s="1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AK864" s="1"/>
  <c r="W863"/>
  <c r="V863"/>
  <c r="W862"/>
  <c r="V862"/>
  <c r="W861"/>
  <c r="V861"/>
  <c r="W860"/>
  <c r="V860"/>
  <c r="AK860" s="1"/>
  <c r="AR860" s="1"/>
  <c r="W859"/>
  <c r="V859"/>
  <c r="W858"/>
  <c r="V858"/>
  <c r="W857"/>
  <c r="V857"/>
  <c r="W856"/>
  <c r="V856"/>
  <c r="W855"/>
  <c r="V855"/>
  <c r="W854"/>
  <c r="V854"/>
  <c r="W853"/>
  <c r="V853"/>
  <c r="W852"/>
  <c r="V852"/>
  <c r="AR852" s="1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AL53" s="1"/>
  <c r="AR53" s="1"/>
  <c r="V53"/>
  <c r="W52"/>
  <c r="AL52" s="1"/>
  <c r="AR52" s="1"/>
  <c r="V52"/>
  <c r="W51"/>
  <c r="AL51" s="1"/>
  <c r="AR51" s="1"/>
  <c r="V51"/>
  <c r="W50"/>
  <c r="V50"/>
  <c r="W49"/>
  <c r="V49"/>
  <c r="W48"/>
  <c r="V48"/>
  <c r="W47"/>
  <c r="V47"/>
  <c r="W46"/>
  <c r="V46"/>
  <c r="W45"/>
  <c r="AL45" s="1"/>
  <c r="AR45" s="1"/>
  <c r="V45"/>
  <c r="W44"/>
  <c r="V44"/>
  <c r="W43"/>
  <c r="AL43" s="1"/>
  <c r="AR43" s="1"/>
  <c r="V43"/>
  <c r="W42"/>
  <c r="AL42" s="1"/>
  <c r="AR42" s="1"/>
  <c r="V42"/>
  <c r="W41"/>
  <c r="V41"/>
  <c r="W40"/>
  <c r="V40"/>
  <c r="W39"/>
  <c r="V39"/>
  <c r="W38"/>
  <c r="AL38" s="1"/>
  <c r="AR38" s="1"/>
  <c r="V38"/>
  <c r="W37"/>
  <c r="V37"/>
  <c r="W36"/>
  <c r="AL36" s="1"/>
  <c r="AR36" s="1"/>
  <c r="V36"/>
  <c r="W35"/>
  <c r="AL35" s="1"/>
  <c r="AR35" s="1"/>
  <c r="V35"/>
  <c r="W34"/>
  <c r="AL34" s="1"/>
  <c r="AR34" s="1"/>
  <c r="V34"/>
  <c r="W33"/>
  <c r="AL33" s="1"/>
  <c r="AR33" s="1"/>
  <c r="V33"/>
  <c r="W32"/>
  <c r="AL32" s="1"/>
  <c r="AR32" s="1"/>
  <c r="V32"/>
  <c r="W31"/>
  <c r="V31"/>
  <c r="W30"/>
  <c r="AL30" s="1"/>
  <c r="AR30" s="1"/>
  <c r="V30"/>
  <c r="W29"/>
  <c r="V29"/>
  <c r="W28"/>
  <c r="V28"/>
  <c r="W27"/>
  <c r="AL27" s="1"/>
  <c r="AR27" s="1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AA116" i="1"/>
  <c r="S115" i="20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S829" s="1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829" s="1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/>
  <c r="T408"/>
  <c r="S408"/>
  <c r="V408"/>
  <c r="T407"/>
  <c r="S407"/>
  <c r="V407"/>
  <c r="T406"/>
  <c r="S406"/>
  <c r="V406"/>
  <c r="T405"/>
  <c r="S405"/>
  <c r="V405"/>
  <c r="T404"/>
  <c r="S404"/>
  <c r="V404"/>
  <c r="T403"/>
  <c r="S403"/>
  <c r="V403"/>
  <c r="T402"/>
  <c r="S402"/>
  <c r="V402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/>
  <c r="X53"/>
  <c r="AM53"/>
  <c r="AS53" s="1"/>
  <c r="T53"/>
  <c r="AV52"/>
  <c r="Z52"/>
  <c r="Y52"/>
  <c r="AN52"/>
  <c r="X52"/>
  <c r="AM52"/>
  <c r="AS52" s="1"/>
  <c r="T52"/>
  <c r="AV51"/>
  <c r="Z51"/>
  <c r="Y51"/>
  <c r="AN51" s="1"/>
  <c r="X51"/>
  <c r="AM51" s="1"/>
  <c r="AS51" s="1"/>
  <c r="T51"/>
  <c r="AV50"/>
  <c r="Z50"/>
  <c r="Y50"/>
  <c r="AN50" s="1"/>
  <c r="X50"/>
  <c r="AM50" s="1"/>
  <c r="AL50"/>
  <c r="AR50" s="1"/>
  <c r="T50"/>
  <c r="AV49"/>
  <c r="Z49"/>
  <c r="Y49"/>
  <c r="AN49" s="1"/>
  <c r="X49"/>
  <c r="AM49" s="1"/>
  <c r="AL49"/>
  <c r="AR49" s="1"/>
  <c r="T49"/>
  <c r="AV48"/>
  <c r="Z48"/>
  <c r="Y48"/>
  <c r="AN48" s="1"/>
  <c r="X48"/>
  <c r="AM48" s="1"/>
  <c r="AL48"/>
  <c r="AR48" s="1"/>
  <c r="T48"/>
  <c r="AV47"/>
  <c r="Z47"/>
  <c r="Y47"/>
  <c r="AN47" s="1"/>
  <c r="X47"/>
  <c r="AM47" s="1"/>
  <c r="AL47"/>
  <c r="AR47" s="1"/>
  <c r="T47"/>
  <c r="AV46"/>
  <c r="Z46"/>
  <c r="Y46"/>
  <c r="AN46" s="1"/>
  <c r="X46"/>
  <c r="AM46" s="1"/>
  <c r="AS46" s="1"/>
  <c r="AL46"/>
  <c r="AR46" s="1"/>
  <c r="T46"/>
  <c r="AV45"/>
  <c r="Z45"/>
  <c r="Y45"/>
  <c r="AN45" s="1"/>
  <c r="X45"/>
  <c r="AM45" s="1"/>
  <c r="AS45" s="1"/>
  <c r="T45"/>
  <c r="AV44"/>
  <c r="Z44"/>
  <c r="Y44"/>
  <c r="AN44" s="1"/>
  <c r="X44"/>
  <c r="AM44" s="1"/>
  <c r="AL44"/>
  <c r="AR44" s="1"/>
  <c r="T44"/>
  <c r="AV43"/>
  <c r="Z43"/>
  <c r="Y43"/>
  <c r="AN43" s="1"/>
  <c r="X43"/>
  <c r="AM43" s="1"/>
  <c r="AS43" s="1"/>
  <c r="T43"/>
  <c r="AV42"/>
  <c r="Z42"/>
  <c r="Y42"/>
  <c r="AN42" s="1"/>
  <c r="X42"/>
  <c r="AM42"/>
  <c r="AS42" s="1"/>
  <c r="T42"/>
  <c r="AV41"/>
  <c r="Z41"/>
  <c r="Y41"/>
  <c r="AN41" s="1"/>
  <c r="X41"/>
  <c r="AM41" s="1"/>
  <c r="AL41"/>
  <c r="AR41" s="1"/>
  <c r="T41"/>
  <c r="AV40"/>
  <c r="Z40"/>
  <c r="Y40"/>
  <c r="AN40" s="1"/>
  <c r="X40"/>
  <c r="AM40" s="1"/>
  <c r="AL40"/>
  <c r="AR40" s="1"/>
  <c r="T40"/>
  <c r="AV39"/>
  <c r="Z39"/>
  <c r="Y39"/>
  <c r="AN39" s="1"/>
  <c r="X39"/>
  <c r="AM39" s="1"/>
  <c r="AL39"/>
  <c r="AR39" s="1"/>
  <c r="T39"/>
  <c r="AV38"/>
  <c r="Z38"/>
  <c r="Y38"/>
  <c r="AN38" s="1"/>
  <c r="X38"/>
  <c r="AM38" s="1"/>
  <c r="AS38" s="1"/>
  <c r="T38"/>
  <c r="AV37"/>
  <c r="Z37"/>
  <c r="Y37"/>
  <c r="AN37" s="1"/>
  <c r="X37"/>
  <c r="AM37" s="1"/>
  <c r="AL37"/>
  <c r="AR37" s="1"/>
  <c r="T37"/>
  <c r="AV36"/>
  <c r="Z36"/>
  <c r="Y36"/>
  <c r="AN36" s="1"/>
  <c r="X36"/>
  <c r="AM36" s="1"/>
  <c r="AS36" s="1"/>
  <c r="T36"/>
  <c r="AV35"/>
  <c r="Z35"/>
  <c r="Y35"/>
  <c r="AN35"/>
  <c r="X35"/>
  <c r="AM35"/>
  <c r="AS35" s="1"/>
  <c r="T35"/>
  <c r="AV34"/>
  <c r="Z34"/>
  <c r="Y34"/>
  <c r="AN34" s="1"/>
  <c r="X34"/>
  <c r="AM34" s="1"/>
  <c r="AS34" s="1"/>
  <c r="T34"/>
  <c r="AV33"/>
  <c r="Z33"/>
  <c r="Y33"/>
  <c r="AN33"/>
  <c r="X33"/>
  <c r="AM33"/>
  <c r="AS33" s="1"/>
  <c r="T33"/>
  <c r="AV32"/>
  <c r="Z32"/>
  <c r="Y32"/>
  <c r="AN32" s="1"/>
  <c r="X32"/>
  <c r="AM32" s="1"/>
  <c r="AS32" s="1"/>
  <c r="T32"/>
  <c r="AV31"/>
  <c r="Z31"/>
  <c r="Y31"/>
  <c r="AN31" s="1"/>
  <c r="X31"/>
  <c r="AM31" s="1"/>
  <c r="AL31"/>
  <c r="AR31" s="1"/>
  <c r="T31"/>
  <c r="AV30"/>
  <c r="Z30"/>
  <c r="Y30"/>
  <c r="AN30" s="1"/>
  <c r="X30"/>
  <c r="AM30" s="1"/>
  <c r="AS30" s="1"/>
  <c r="T30"/>
  <c r="AV29"/>
  <c r="Z29"/>
  <c r="Y29"/>
  <c r="AN29" s="1"/>
  <c r="X29"/>
  <c r="AM29" s="1"/>
  <c r="AL29"/>
  <c r="T29"/>
  <c r="AV28"/>
  <c r="Z28"/>
  <c r="Y28"/>
  <c r="AN28" s="1"/>
  <c r="X28"/>
  <c r="AM28" s="1"/>
  <c r="AL28"/>
  <c r="AR28" s="1"/>
  <c r="T28"/>
  <c r="AV27"/>
  <c r="Z27"/>
  <c r="Y27"/>
  <c r="AN27" s="1"/>
  <c r="X27"/>
  <c r="AM27" s="1"/>
  <c r="AS27" s="1"/>
  <c r="T27"/>
  <c r="AV26"/>
  <c r="AV179"/>
  <c r="AV93"/>
  <c r="AV92"/>
  <c r="AV91"/>
  <c r="AV90"/>
  <c r="AV16"/>
  <c r="AA53"/>
  <c r="AR29"/>
  <c r="M97" i="4"/>
  <c r="M116" i="30" s="1"/>
  <c r="H97" i="4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V884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S136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 s="1"/>
  <c r="E21"/>
  <c r="I21" s="1"/>
  <c r="E20"/>
  <c r="I20" s="1"/>
  <c r="E19"/>
  <c r="I19" s="1"/>
  <c r="E18"/>
  <c r="I18" s="1"/>
  <c r="E17"/>
  <c r="I17" s="1"/>
  <c r="E16"/>
  <c r="I16" s="1"/>
  <c r="E15"/>
  <c r="I15" s="1"/>
  <c r="E14"/>
  <c r="I14" s="1"/>
  <c r="E13"/>
  <c r="I13" s="1"/>
  <c r="E12"/>
  <c r="I12" s="1"/>
  <c r="E11"/>
  <c r="I11" s="1"/>
  <c r="E10"/>
  <c r="I10" s="1"/>
  <c r="E9"/>
  <c r="I9" s="1"/>
  <c r="E37"/>
  <c r="I37" s="1"/>
  <c r="E36"/>
  <c r="I36" s="1"/>
  <c r="E35"/>
  <c r="I35" s="1"/>
  <c r="E34"/>
  <c r="I34" s="1"/>
  <c r="E33"/>
  <c r="I33" s="1"/>
  <c r="E32"/>
  <c r="I32" s="1"/>
  <c r="E31"/>
  <c r="I31" s="1"/>
  <c r="E30"/>
  <c r="I30" s="1"/>
  <c r="E29"/>
  <c r="I29" s="1"/>
  <c r="E28"/>
  <c r="I28" s="1"/>
  <c r="E27"/>
  <c r="I27" s="1"/>
  <c r="E26"/>
  <c r="I26" s="1"/>
  <c r="E25"/>
  <c r="I25" s="1"/>
  <c r="E51"/>
  <c r="I51" s="1"/>
  <c r="E50"/>
  <c r="I50" s="1"/>
  <c r="E49"/>
  <c r="I49" s="1"/>
  <c r="E48"/>
  <c r="I48" s="1"/>
  <c r="E47"/>
  <c r="I47" s="1"/>
  <c r="E46"/>
  <c r="I46" s="1"/>
  <c r="E45"/>
  <c r="I45" s="1"/>
  <c r="E44"/>
  <c r="I44" s="1"/>
  <c r="E43"/>
  <c r="I43" s="1"/>
  <c r="E42"/>
  <c r="I42" s="1"/>
  <c r="E41"/>
  <c r="I41" s="1"/>
  <c r="E40"/>
  <c r="I40" s="1"/>
  <c r="E63"/>
  <c r="I63" s="1"/>
  <c r="E62"/>
  <c r="I62" s="1"/>
  <c r="E61"/>
  <c r="I61" s="1"/>
  <c r="E60"/>
  <c r="I60" s="1"/>
  <c r="E59"/>
  <c r="I59" s="1"/>
  <c r="E58"/>
  <c r="I58" s="1"/>
  <c r="E57"/>
  <c r="I57" s="1"/>
  <c r="E56"/>
  <c r="I56" s="1"/>
  <c r="E55"/>
  <c r="I55" s="1"/>
  <c r="E54"/>
  <c r="I54" s="1"/>
  <c r="E76"/>
  <c r="I76" s="1"/>
  <c r="E75"/>
  <c r="I75" s="1"/>
  <c r="E74"/>
  <c r="I74" s="1"/>
  <c r="E73"/>
  <c r="I73" s="1"/>
  <c r="E72"/>
  <c r="I72" s="1"/>
  <c r="E71"/>
  <c r="I71" s="1"/>
  <c r="E70"/>
  <c r="I70" s="1"/>
  <c r="E69"/>
  <c r="I69" s="1"/>
  <c r="E68"/>
  <c r="I68" s="1"/>
  <c r="E67"/>
  <c r="I67" s="1"/>
  <c r="E66"/>
  <c r="I66" s="1"/>
  <c r="E89"/>
  <c r="I89" s="1"/>
  <c r="E88"/>
  <c r="I88" s="1"/>
  <c r="E87"/>
  <c r="I87" s="1"/>
  <c r="E86"/>
  <c r="I86" s="1"/>
  <c r="E85"/>
  <c r="I85" s="1"/>
  <c r="E84"/>
  <c r="I84" s="1"/>
  <c r="E83"/>
  <c r="I83" s="1"/>
  <c r="E82"/>
  <c r="I82" s="1"/>
  <c r="E81"/>
  <c r="I81" s="1"/>
  <c r="E80"/>
  <c r="I80" s="1"/>
  <c r="E79"/>
  <c r="I79" s="1"/>
  <c r="E95"/>
  <c r="I95" s="1"/>
  <c r="E94"/>
  <c r="I94" s="1"/>
  <c r="E93"/>
  <c r="I93" s="1"/>
  <c r="E92"/>
  <c r="I92" s="1"/>
  <c r="E105"/>
  <c r="I105" s="1"/>
  <c r="E104"/>
  <c r="I104" s="1"/>
  <c r="E103"/>
  <c r="I103" s="1"/>
  <c r="E102"/>
  <c r="I102" s="1"/>
  <c r="E101"/>
  <c r="I101" s="1"/>
  <c r="E100"/>
  <c r="I100" s="1"/>
  <c r="E99"/>
  <c r="I99" s="1"/>
  <c r="E98"/>
  <c r="I98" s="1"/>
  <c r="E114"/>
  <c r="I114" s="1"/>
  <c r="E113"/>
  <c r="I113" s="1"/>
  <c r="E112"/>
  <c r="I112" s="1"/>
  <c r="E111"/>
  <c r="I111" s="1"/>
  <c r="E110"/>
  <c r="I110" s="1"/>
  <c r="E109"/>
  <c r="I109" s="1"/>
  <c r="E108"/>
  <c r="I108" s="1"/>
  <c r="E125"/>
  <c r="I125" s="1"/>
  <c r="E124"/>
  <c r="I124" s="1"/>
  <c r="E123"/>
  <c r="I123" s="1"/>
  <c r="E122"/>
  <c r="I122" s="1"/>
  <c r="E121"/>
  <c r="I121" s="1"/>
  <c r="E120"/>
  <c r="I120" s="1"/>
  <c r="E119"/>
  <c r="I119" s="1"/>
  <c r="E118"/>
  <c r="I118" s="1"/>
  <c r="E117"/>
  <c r="I117" s="1"/>
  <c r="E135"/>
  <c r="I135" s="1"/>
  <c r="E134"/>
  <c r="I134" s="1"/>
  <c r="E133"/>
  <c r="I133" s="1"/>
  <c r="E132"/>
  <c r="I132" s="1"/>
  <c r="E131"/>
  <c r="I131" s="1"/>
  <c r="E130"/>
  <c r="I130" s="1"/>
  <c r="E129"/>
  <c r="I129" s="1"/>
  <c r="E128"/>
  <c r="I128" s="1"/>
  <c r="E148"/>
  <c r="I148" s="1"/>
  <c r="E147"/>
  <c r="I147" s="1"/>
  <c r="E146"/>
  <c r="I146" s="1"/>
  <c r="E145"/>
  <c r="I145" s="1"/>
  <c r="E144"/>
  <c r="I144" s="1"/>
  <c r="E143"/>
  <c r="I143" s="1"/>
  <c r="E142"/>
  <c r="I142" s="1"/>
  <c r="E141"/>
  <c r="I141" s="1"/>
  <c r="E140"/>
  <c r="I140" s="1"/>
  <c r="E139"/>
  <c r="I139" s="1"/>
  <c r="E138"/>
  <c r="I138" s="1"/>
  <c r="E162"/>
  <c r="I162" s="1"/>
  <c r="E161"/>
  <c r="I161" s="1"/>
  <c r="E160"/>
  <c r="I160" s="1"/>
  <c r="E159"/>
  <c r="I159" s="1"/>
  <c r="E158"/>
  <c r="I158" s="1"/>
  <c r="E157"/>
  <c r="I157" s="1"/>
  <c r="E156"/>
  <c r="I156" s="1"/>
  <c r="E155"/>
  <c r="I155" s="1"/>
  <c r="E154"/>
  <c r="I154" s="1"/>
  <c r="E153"/>
  <c r="I153" s="1"/>
  <c r="E152"/>
  <c r="I152" s="1"/>
  <c r="E151"/>
  <c r="I151" s="1"/>
  <c r="E170"/>
  <c r="I170" s="1"/>
  <c r="E169"/>
  <c r="I169" s="1"/>
  <c r="E168"/>
  <c r="I168" s="1"/>
  <c r="E167"/>
  <c r="I167" s="1"/>
  <c r="E166"/>
  <c r="I166" s="1"/>
  <c r="E165"/>
  <c r="I165" s="1"/>
  <c r="E183"/>
  <c r="I183" s="1"/>
  <c r="E182"/>
  <c r="I182" s="1"/>
  <c r="E181"/>
  <c r="I181" s="1"/>
  <c r="E180"/>
  <c r="I180" s="1"/>
  <c r="E179"/>
  <c r="I179" s="1"/>
  <c r="E178"/>
  <c r="I178" s="1"/>
  <c r="E177"/>
  <c r="I177" s="1"/>
  <c r="E176"/>
  <c r="I176" s="1"/>
  <c r="E175"/>
  <c r="I175" s="1"/>
  <c r="E174"/>
  <c r="I174" s="1"/>
  <c r="E173"/>
  <c r="I173" s="1"/>
  <c r="E203"/>
  <c r="I203" s="1"/>
  <c r="E202"/>
  <c r="I202" s="1"/>
  <c r="E201"/>
  <c r="I201" s="1"/>
  <c r="E200"/>
  <c r="I200" s="1"/>
  <c r="E199"/>
  <c r="I199" s="1"/>
  <c r="E198"/>
  <c r="I198" s="1"/>
  <c r="E197"/>
  <c r="I197" s="1"/>
  <c r="E196"/>
  <c r="I196" s="1"/>
  <c r="E195"/>
  <c r="I195" s="1"/>
  <c r="E194"/>
  <c r="I194" s="1"/>
  <c r="E193"/>
  <c r="I193" s="1"/>
  <c r="E192"/>
  <c r="I192" s="1"/>
  <c r="E191"/>
  <c r="I191" s="1"/>
  <c r="E190"/>
  <c r="I190" s="1"/>
  <c r="E189"/>
  <c r="I189" s="1"/>
  <c r="E188"/>
  <c r="I188" s="1"/>
  <c r="E187"/>
  <c r="I187" s="1"/>
  <c r="E186"/>
  <c r="I186" s="1"/>
  <c r="E212"/>
  <c r="I212" s="1"/>
  <c r="E211"/>
  <c r="I211" s="1"/>
  <c r="E210"/>
  <c r="I210" s="1"/>
  <c r="E209"/>
  <c r="I209" s="1"/>
  <c r="E208"/>
  <c r="I208" s="1"/>
  <c r="E207"/>
  <c r="I207" s="1"/>
  <c r="E206"/>
  <c r="I206" s="1"/>
  <c r="E222"/>
  <c r="I222" s="1"/>
  <c r="E221"/>
  <c r="I221" s="1"/>
  <c r="E220"/>
  <c r="I220" s="1"/>
  <c r="E219"/>
  <c r="I219" s="1"/>
  <c r="E218"/>
  <c r="I218" s="1"/>
  <c r="E217"/>
  <c r="I217" s="1"/>
  <c r="E216"/>
  <c r="I216" s="1"/>
  <c r="E215"/>
  <c r="I215" s="1"/>
  <c r="E231"/>
  <c r="I231" s="1"/>
  <c r="E230"/>
  <c r="I230" s="1"/>
  <c r="E229"/>
  <c r="I229" s="1"/>
  <c r="E228"/>
  <c r="I228" s="1"/>
  <c r="E227"/>
  <c r="I227" s="1"/>
  <c r="E226"/>
  <c r="I226" s="1"/>
  <c r="E225"/>
  <c r="I225" s="1"/>
  <c r="E237"/>
  <c r="I237" s="1"/>
  <c r="E236"/>
  <c r="I236" s="1"/>
  <c r="E235"/>
  <c r="I235" s="1"/>
  <c r="E234"/>
  <c r="I234" s="1"/>
  <c r="E249"/>
  <c r="I249" s="1"/>
  <c r="E248"/>
  <c r="I248" s="1"/>
  <c r="E247"/>
  <c r="I247" s="1"/>
  <c r="E246"/>
  <c r="I246" s="1"/>
  <c r="E245"/>
  <c r="I245" s="1"/>
  <c r="E244"/>
  <c r="I244" s="1"/>
  <c r="E243"/>
  <c r="I243" s="1"/>
  <c r="E242"/>
  <c r="I242" s="1"/>
  <c r="E241"/>
  <c r="I241" s="1"/>
  <c r="E240"/>
  <c r="I240" s="1"/>
  <c r="E276"/>
  <c r="I276" s="1"/>
  <c r="E300"/>
  <c r="I300" s="1"/>
  <c r="E299"/>
  <c r="I299" s="1"/>
  <c r="E298"/>
  <c r="I298" s="1"/>
  <c r="E297"/>
  <c r="I297" s="1"/>
  <c r="E296"/>
  <c r="I296" s="1"/>
  <c r="E295"/>
  <c r="I295" s="1"/>
  <c r="E294"/>
  <c r="I294" s="1"/>
  <c r="E293"/>
  <c r="I293" s="1"/>
  <c r="E292"/>
  <c r="I292" s="1"/>
  <c r="E291"/>
  <c r="I291" s="1"/>
  <c r="E290"/>
  <c r="I290" s="1"/>
  <c r="E289"/>
  <c r="I289" s="1"/>
  <c r="E288"/>
  <c r="I288" s="1"/>
  <c r="E287"/>
  <c r="I287" s="1"/>
  <c r="E286"/>
  <c r="I286" s="1"/>
  <c r="E285"/>
  <c r="I285" s="1"/>
  <c r="E284"/>
  <c r="I284" s="1"/>
  <c r="E283"/>
  <c r="I283" s="1"/>
  <c r="E282"/>
  <c r="I282" s="1"/>
  <c r="E281"/>
  <c r="I281" s="1"/>
  <c r="E280"/>
  <c r="I280" s="1"/>
  <c r="E279"/>
  <c r="I279" s="1"/>
  <c r="E306"/>
  <c r="I306" s="1"/>
  <c r="E305"/>
  <c r="I305" s="1"/>
  <c r="E304"/>
  <c r="I304" s="1"/>
  <c r="E303"/>
  <c r="I303" s="1"/>
  <c r="E313"/>
  <c r="I313" s="1"/>
  <c r="E312"/>
  <c r="I312" s="1"/>
  <c r="E311"/>
  <c r="I311" s="1"/>
  <c r="E310"/>
  <c r="I310"/>
  <c r="E309"/>
  <c r="I309" s="1"/>
  <c r="E308"/>
  <c r="I308" s="1"/>
  <c r="E307"/>
  <c r="I307" s="1"/>
  <c r="E320"/>
  <c r="I320" s="1"/>
  <c r="E319"/>
  <c r="I319" s="1"/>
  <c r="E318"/>
  <c r="I318" s="1"/>
  <c r="E317"/>
  <c r="I317" s="1"/>
  <c r="E316"/>
  <c r="I316" s="1"/>
  <c r="E333"/>
  <c r="I333" s="1"/>
  <c r="E332"/>
  <c r="I332" s="1"/>
  <c r="E331"/>
  <c r="I331" s="1"/>
  <c r="E330"/>
  <c r="I330" s="1"/>
  <c r="E329"/>
  <c r="I329" s="1"/>
  <c r="E328"/>
  <c r="I328" s="1"/>
  <c r="E327"/>
  <c r="I327" s="1"/>
  <c r="E326"/>
  <c r="I326" s="1"/>
  <c r="E325"/>
  <c r="I325" s="1"/>
  <c r="E324"/>
  <c r="I324" s="1"/>
  <c r="E323"/>
  <c r="I323" s="1"/>
  <c r="E345"/>
  <c r="I345" s="1"/>
  <c r="E344"/>
  <c r="I344" s="1"/>
  <c r="E343"/>
  <c r="I343" s="1"/>
  <c r="E342"/>
  <c r="I342" s="1"/>
  <c r="E341"/>
  <c r="I341" s="1"/>
  <c r="E340"/>
  <c r="I340" s="1"/>
  <c r="E339"/>
  <c r="I339" s="1"/>
  <c r="E338"/>
  <c r="I338" s="1"/>
  <c r="E337"/>
  <c r="I337" s="1"/>
  <c r="E336"/>
  <c r="I336" s="1"/>
  <c r="E352"/>
  <c r="I352" s="1"/>
  <c r="E351"/>
  <c r="I351" s="1"/>
  <c r="E350"/>
  <c r="I350" s="1"/>
  <c r="E349"/>
  <c r="I349" s="1"/>
  <c r="E348"/>
  <c r="I348" s="1"/>
  <c r="E360"/>
  <c r="E359"/>
  <c r="E358"/>
  <c r="E357"/>
  <c r="E355" s="1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H116" i="30"/>
  <c r="H116" i="29"/>
  <c r="C122" i="39"/>
  <c r="C123"/>
  <c r="C124"/>
  <c r="C125"/>
  <c r="C117"/>
  <c r="C118"/>
  <c r="C119"/>
  <c r="C120"/>
  <c r="C114"/>
  <c r="C115"/>
  <c r="C112"/>
  <c r="C110"/>
  <c r="C104"/>
  <c r="C102"/>
  <c r="C97"/>
  <c r="C98"/>
  <c r="C87"/>
  <c r="C88"/>
  <c r="C89"/>
  <c r="C90"/>
  <c r="C91"/>
  <c r="C92"/>
  <c r="C93"/>
  <c r="C94"/>
  <c r="C83"/>
  <c r="C84"/>
  <c r="C85"/>
  <c r="C78"/>
  <c r="C79"/>
  <c r="C69"/>
  <c r="C70"/>
  <c r="C71"/>
  <c r="C72"/>
  <c r="C73"/>
  <c r="C74"/>
  <c r="C75"/>
  <c r="C76"/>
  <c r="H97" i="8"/>
  <c r="D96"/>
  <c r="D96" i="4"/>
  <c r="E130" i="39"/>
  <c r="D130"/>
  <c r="S15" i="36"/>
  <c r="R15" s="1"/>
  <c r="S13"/>
  <c r="R13" s="1"/>
  <c r="D53" i="39"/>
  <c r="C42"/>
  <c r="C43"/>
  <c r="C44"/>
  <c r="C45"/>
  <c r="C46"/>
  <c r="C47"/>
  <c r="C48"/>
  <c r="C49"/>
  <c r="E5"/>
  <c r="D5"/>
  <c r="D115" i="29"/>
  <c r="D115" i="30" s="1"/>
  <c r="M97" i="8"/>
  <c r="AH116" i="1"/>
  <c r="N2"/>
  <c r="N4"/>
  <c r="AH115" s="1"/>
  <c r="K74" i="29"/>
  <c r="K74" i="30" s="1"/>
  <c r="K64" i="29"/>
  <c r="K64" i="30" s="1"/>
  <c r="H74" i="29"/>
  <c r="H74" i="30" s="1"/>
  <c r="H64" i="29"/>
  <c r="H64" i="30" s="1"/>
  <c r="E74" i="29"/>
  <c r="E74" i="30" s="1"/>
  <c r="E64" i="29"/>
  <c r="E64" i="30" s="1"/>
  <c r="N64" s="1"/>
  <c r="K61" i="29"/>
  <c r="K61" i="30" s="1"/>
  <c r="H61" i="29"/>
  <c r="H61" i="30" s="1"/>
  <c r="E61" i="29"/>
  <c r="E61" i="30" s="1"/>
  <c r="K51" i="29"/>
  <c r="H51"/>
  <c r="E51"/>
  <c r="Q36" i="8"/>
  <c r="Q62" s="1"/>
  <c r="Q75"/>
  <c r="Q35"/>
  <c r="Q74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5" i="8"/>
  <c r="Q104" i="4"/>
  <c r="Q104" i="8"/>
  <c r="Q105" i="4"/>
  <c r="K19" i="29"/>
  <c r="K29"/>
  <c r="K29" i="30" s="1"/>
  <c r="H19" i="29"/>
  <c r="H29"/>
  <c r="H29" i="30" s="1"/>
  <c r="E29" i="29"/>
  <c r="E29" i="30" s="1"/>
  <c r="E19" i="29"/>
  <c r="K21"/>
  <c r="H21"/>
  <c r="E21"/>
  <c r="K75"/>
  <c r="K75" i="30" s="1"/>
  <c r="H75" i="29"/>
  <c r="H75" i="30" s="1"/>
  <c r="E75" i="29"/>
  <c r="E75" i="30" s="1"/>
  <c r="K30" i="29"/>
  <c r="K30" i="30" s="1"/>
  <c r="H30" i="29"/>
  <c r="H30" i="30" s="1"/>
  <c r="E30" i="29"/>
  <c r="E30" i="30" s="1"/>
  <c r="J66" i="7"/>
  <c r="J67" s="1"/>
  <c r="J90" s="1"/>
  <c r="D66"/>
  <c r="D67" s="1"/>
  <c r="B59"/>
  <c r="B60"/>
  <c r="B61"/>
  <c r="B62"/>
  <c r="B63"/>
  <c r="B64"/>
  <c r="B65"/>
  <c r="B66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/>
  <c r="B98"/>
  <c r="B99"/>
  <c r="B93"/>
  <c r="B94"/>
  <c r="B89"/>
  <c r="B84"/>
  <c r="B69"/>
  <c r="B65"/>
  <c r="B56"/>
  <c r="B57"/>
  <c r="B44"/>
  <c r="B45"/>
  <c r="B35"/>
  <c r="B36"/>
  <c r="B37"/>
  <c r="B25"/>
  <c r="B26"/>
  <c r="B14"/>
  <c r="B15"/>
  <c r="B16"/>
  <c r="B17"/>
  <c r="B105" i="29"/>
  <c r="B106"/>
  <c r="B107"/>
  <c r="B108"/>
  <c r="B98"/>
  <c r="B99"/>
  <c r="B100"/>
  <c r="B101"/>
  <c r="B93"/>
  <c r="B94"/>
  <c r="B89"/>
  <c r="B84"/>
  <c r="B69"/>
  <c r="B65"/>
  <c r="B56"/>
  <c r="B57"/>
  <c r="B44"/>
  <c r="B45"/>
  <c r="B46"/>
  <c r="B47"/>
  <c r="B48"/>
  <c r="B49"/>
  <c r="B50"/>
  <c r="B51"/>
  <c r="B35"/>
  <c r="B36"/>
  <c r="B37"/>
  <c r="B25"/>
  <c r="B26"/>
  <c r="B14"/>
  <c r="B15"/>
  <c r="B16"/>
  <c r="B17"/>
  <c r="B18"/>
  <c r="B19"/>
  <c r="B20"/>
  <c r="B2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 s="1"/>
  <c r="E64" i="4"/>
  <c r="E64" i="8" s="1"/>
  <c r="K63" i="4"/>
  <c r="K63" i="8" s="1"/>
  <c r="K64" i="4"/>
  <c r="K64" i="8" s="1"/>
  <c r="H63" i="4"/>
  <c r="H63" i="8" s="1"/>
  <c r="H64" i="4"/>
  <c r="H64" i="8" s="1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 s="1"/>
  <c r="AA884"/>
  <c r="Y884"/>
  <c r="X884"/>
  <c r="AK884"/>
  <c r="Y883"/>
  <c r="X883"/>
  <c r="AM883" s="1"/>
  <c r="Y882"/>
  <c r="X882"/>
  <c r="Y881"/>
  <c r="X881"/>
  <c r="AM881" s="1"/>
  <c r="Y880"/>
  <c r="X880"/>
  <c r="Y879"/>
  <c r="X879"/>
  <c r="AM879"/>
  <c r="Y878"/>
  <c r="X878"/>
  <c r="Y877"/>
  <c r="X877"/>
  <c r="AM877"/>
  <c r="Y876"/>
  <c r="X876"/>
  <c r="Z875"/>
  <c r="Y875"/>
  <c r="X875"/>
  <c r="AM875" s="1"/>
  <c r="Z874"/>
  <c r="Y874"/>
  <c r="X874"/>
  <c r="Z873"/>
  <c r="Y873"/>
  <c r="X873"/>
  <c r="AM873" s="1"/>
  <c r="Z872"/>
  <c r="Y872"/>
  <c r="X872"/>
  <c r="Z871"/>
  <c r="Y871"/>
  <c r="X871"/>
  <c r="AM871" s="1"/>
  <c r="Z870"/>
  <c r="Y870"/>
  <c r="X870"/>
  <c r="Z869"/>
  <c r="Y869"/>
  <c r="X869"/>
  <c r="AM869"/>
  <c r="Z868"/>
  <c r="Y868"/>
  <c r="X868"/>
  <c r="AA867"/>
  <c r="Y867"/>
  <c r="X867"/>
  <c r="AM867" s="1"/>
  <c r="AA866"/>
  <c r="Y866"/>
  <c r="X866"/>
  <c r="AK866"/>
  <c r="AA865"/>
  <c r="Y865"/>
  <c r="X865"/>
  <c r="AM865" s="1"/>
  <c r="AA864"/>
  <c r="Y864"/>
  <c r="X864"/>
  <c r="AA863"/>
  <c r="Y863"/>
  <c r="X863"/>
  <c r="AM863" s="1"/>
  <c r="AA862"/>
  <c r="Y862"/>
  <c r="X862"/>
  <c r="AK862"/>
  <c r="AA861"/>
  <c r="Y861"/>
  <c r="X861"/>
  <c r="AM861" s="1"/>
  <c r="AA860"/>
  <c r="Y860"/>
  <c r="X860"/>
  <c r="AA859"/>
  <c r="Y859"/>
  <c r="X859"/>
  <c r="AM859"/>
  <c r="AA858"/>
  <c r="Y858"/>
  <c r="X858"/>
  <c r="AK858"/>
  <c r="Y857"/>
  <c r="X857"/>
  <c r="AM857" s="1"/>
  <c r="Y856"/>
  <c r="X856"/>
  <c r="Y855"/>
  <c r="X855"/>
  <c r="AM855" s="1"/>
  <c r="Y854"/>
  <c r="X854"/>
  <c r="Y853"/>
  <c r="X853"/>
  <c r="AM853" s="1"/>
  <c r="Y852"/>
  <c r="X852"/>
  <c r="Y851"/>
  <c r="X851"/>
  <c r="AM851" s="1"/>
  <c r="Y850"/>
  <c r="X850"/>
  <c r="Y849"/>
  <c r="X849"/>
  <c r="AM849" s="1"/>
  <c r="Z848"/>
  <c r="Y848"/>
  <c r="X848"/>
  <c r="AA847"/>
  <c r="Z847"/>
  <c r="Y847"/>
  <c r="X847"/>
  <c r="AM847" s="1"/>
  <c r="AA846"/>
  <c r="Y846"/>
  <c r="X846"/>
  <c r="Z845"/>
  <c r="Y845"/>
  <c r="X845"/>
  <c r="AM845" s="1"/>
  <c r="Z844"/>
  <c r="Y844"/>
  <c r="AN844"/>
  <c r="X844"/>
  <c r="Z843"/>
  <c r="Y843"/>
  <c r="X843"/>
  <c r="AM843" s="1"/>
  <c r="Z842"/>
  <c r="Y842"/>
  <c r="AN842" s="1"/>
  <c r="X842"/>
  <c r="AA841"/>
  <c r="Y841"/>
  <c r="X841"/>
  <c r="AM841" s="1"/>
  <c r="AA840"/>
  <c r="Y840"/>
  <c r="AN840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 s="1"/>
  <c r="X836"/>
  <c r="Z835"/>
  <c r="Y835"/>
  <c r="X835"/>
  <c r="AM835" s="1"/>
  <c r="AA834"/>
  <c r="Y834"/>
  <c r="AN834"/>
  <c r="X834"/>
  <c r="AK834"/>
  <c r="AR834" s="1"/>
  <c r="AA833"/>
  <c r="Y833"/>
  <c r="X833"/>
  <c r="AM833" s="1"/>
  <c r="AA832"/>
  <c r="Y832"/>
  <c r="AN832" s="1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X819"/>
  <c r="Y818"/>
  <c r="X818"/>
  <c r="AM818" s="1"/>
  <c r="Y817"/>
  <c r="X817"/>
  <c r="Y816"/>
  <c r="X816"/>
  <c r="Y815"/>
  <c r="X815"/>
  <c r="Y814"/>
  <c r="X814"/>
  <c r="Y813"/>
  <c r="AN813" s="1"/>
  <c r="X813"/>
  <c r="Y812"/>
  <c r="X812"/>
  <c r="Y811"/>
  <c r="X811"/>
  <c r="Y810"/>
  <c r="X810"/>
  <c r="Y809"/>
  <c r="AN809" s="1"/>
  <c r="X809"/>
  <c r="AR809"/>
  <c r="Y808"/>
  <c r="X808"/>
  <c r="Y807"/>
  <c r="X807"/>
  <c r="Y806"/>
  <c r="X806"/>
  <c r="Y805"/>
  <c r="X805"/>
  <c r="Y804"/>
  <c r="X804"/>
  <c r="Y803"/>
  <c r="X803"/>
  <c r="Y802"/>
  <c r="X802"/>
  <c r="Y801"/>
  <c r="X801"/>
  <c r="Y800"/>
  <c r="X800"/>
  <c r="Y799"/>
  <c r="X799"/>
  <c r="Y798"/>
  <c r="X798"/>
  <c r="Y797"/>
  <c r="X797"/>
  <c r="Y796"/>
  <c r="X796"/>
  <c r="Y795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X779"/>
  <c r="Y778"/>
  <c r="X778"/>
  <c r="Y777"/>
  <c r="X777"/>
  <c r="Y776"/>
  <c r="X776"/>
  <c r="Y775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AN761" s="1"/>
  <c r="X761"/>
  <c r="Y760"/>
  <c r="X760"/>
  <c r="Y759"/>
  <c r="X759"/>
  <c r="Y758"/>
  <c r="X758"/>
  <c r="Y757"/>
  <c r="X757"/>
  <c r="AR757"/>
  <c r="Y756"/>
  <c r="X756"/>
  <c r="Y755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AN747" s="1"/>
  <c r="X747"/>
  <c r="Y746"/>
  <c r="X746"/>
  <c r="Y745"/>
  <c r="X745"/>
  <c r="Y744"/>
  <c r="X744"/>
  <c r="Y743"/>
  <c r="X743"/>
  <c r="Y742"/>
  <c r="AN742" s="1"/>
  <c r="X742"/>
  <c r="Y741"/>
  <c r="X741"/>
  <c r="Y740"/>
  <c r="AN740" s="1"/>
  <c r="X740"/>
  <c r="Y739"/>
  <c r="X739"/>
  <c r="Y738"/>
  <c r="X738"/>
  <c r="Y737"/>
  <c r="AN737" s="1"/>
  <c r="X737"/>
  <c r="Y736"/>
  <c r="X736"/>
  <c r="Y735"/>
  <c r="X735"/>
  <c r="Y734"/>
  <c r="X734"/>
  <c r="Y733"/>
  <c r="X733"/>
  <c r="Y732"/>
  <c r="X732"/>
  <c r="Y731"/>
  <c r="X731"/>
  <c r="Y730"/>
  <c r="X730"/>
  <c r="Y729"/>
  <c r="X729"/>
  <c r="Y728"/>
  <c r="X728"/>
  <c r="Y727"/>
  <c r="X727"/>
  <c r="Y726"/>
  <c r="X726"/>
  <c r="Y725"/>
  <c r="AN725" s="1"/>
  <c r="X725"/>
  <c r="Y724"/>
  <c r="X724"/>
  <c r="Y723"/>
  <c r="X723"/>
  <c r="AR723"/>
  <c r="Y722"/>
  <c r="X722"/>
  <c r="Y721"/>
  <c r="X721"/>
  <c r="Y720"/>
  <c r="X720"/>
  <c r="Y719"/>
  <c r="AN719" s="1"/>
  <c r="X719"/>
  <c r="Y718"/>
  <c r="X718"/>
  <c r="Y717"/>
  <c r="X717"/>
  <c r="Y716"/>
  <c r="X716"/>
  <c r="Y715"/>
  <c r="AN715" s="1"/>
  <c r="X715"/>
  <c r="Y714"/>
  <c r="X714"/>
  <c r="Y713"/>
  <c r="X713"/>
  <c r="Y712"/>
  <c r="X712"/>
  <c r="Y711"/>
  <c r="AN711" s="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Y700"/>
  <c r="X700"/>
  <c r="Y699"/>
  <c r="X699"/>
  <c r="Y698"/>
  <c r="X698"/>
  <c r="Y697"/>
  <c r="X697"/>
  <c r="Y696"/>
  <c r="X696"/>
  <c r="Y695"/>
  <c r="X695"/>
  <c r="Y694"/>
  <c r="X694"/>
  <c r="Y693"/>
  <c r="X693"/>
  <c r="AR693"/>
  <c r="Y692"/>
  <c r="X692"/>
  <c r="Y691"/>
  <c r="X691"/>
  <c r="Y690"/>
  <c r="X690"/>
  <c r="Y689"/>
  <c r="X689"/>
  <c r="Y688"/>
  <c r="X688"/>
  <c r="Y687"/>
  <c r="X687"/>
  <c r="AR687"/>
  <c r="Y686"/>
  <c r="X686"/>
  <c r="Y685"/>
  <c r="X685"/>
  <c r="Y684"/>
  <c r="X684"/>
  <c r="Y683"/>
  <c r="X683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X671"/>
  <c r="AR671"/>
  <c r="Y670"/>
  <c r="X670"/>
  <c r="Y669"/>
  <c r="X669"/>
  <c r="AR669"/>
  <c r="Y668"/>
  <c r="X668"/>
  <c r="Y667"/>
  <c r="X667"/>
  <c r="W667"/>
  <c r="V667"/>
  <c r="Y666"/>
  <c r="X666"/>
  <c r="Y665"/>
  <c r="X665"/>
  <c r="AM665"/>
  <c r="Y664"/>
  <c r="X664"/>
  <c r="Y663"/>
  <c r="X663"/>
  <c r="Y662"/>
  <c r="X662"/>
  <c r="Y661"/>
  <c r="X661"/>
  <c r="AR661"/>
  <c r="Y660"/>
  <c r="X660"/>
  <c r="Y659"/>
  <c r="X659"/>
  <c r="Y658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/>
  <c r="Y645"/>
  <c r="X645"/>
  <c r="Y644"/>
  <c r="X644"/>
  <c r="Y643"/>
  <c r="X643"/>
  <c r="Y642"/>
  <c r="X642"/>
  <c r="Y641"/>
  <c r="X641"/>
  <c r="AR641"/>
  <c r="Y640"/>
  <c r="X640"/>
  <c r="W640"/>
  <c r="V640"/>
  <c r="Y639"/>
  <c r="X639"/>
  <c r="Y638"/>
  <c r="X638"/>
  <c r="Y637"/>
  <c r="X637"/>
  <c r="AR637"/>
  <c r="Y636"/>
  <c r="AN636"/>
  <c r="X636"/>
  <c r="Y635"/>
  <c r="X635"/>
  <c r="Y634"/>
  <c r="X634"/>
  <c r="Y633"/>
  <c r="AN633" s="1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 s="1"/>
  <c r="Y617"/>
  <c r="X617"/>
  <c r="Y616"/>
  <c r="X616"/>
  <c r="Y615"/>
  <c r="X615"/>
  <c r="Y614"/>
  <c r="X614"/>
  <c r="Y613"/>
  <c r="X613"/>
  <c r="Y612"/>
  <c r="X612"/>
  <c r="Y611"/>
  <c r="X611"/>
  <c r="Y610"/>
  <c r="X610"/>
  <c r="Y609"/>
  <c r="X609"/>
  <c r="AA608"/>
  <c r="Y608"/>
  <c r="X608"/>
  <c r="Y607"/>
  <c r="X607"/>
  <c r="Y606"/>
  <c r="X606"/>
  <c r="Y605"/>
  <c r="X605"/>
  <c r="AA604"/>
  <c r="Y604"/>
  <c r="X604"/>
  <c r="Y603"/>
  <c r="X603"/>
  <c r="Y602"/>
  <c r="X602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/>
  <c r="AR556"/>
  <c r="Y555"/>
  <c r="X555"/>
  <c r="AR555"/>
  <c r="Y554"/>
  <c r="X554"/>
  <c r="AR554"/>
  <c r="Y553"/>
  <c r="X553"/>
  <c r="AR553"/>
  <c r="Y552"/>
  <c r="X552"/>
  <c r="Y551"/>
  <c r="X551"/>
  <c r="AR551"/>
  <c r="Y550"/>
  <c r="X550"/>
  <c r="Y549"/>
  <c r="X549"/>
  <c r="AR549"/>
  <c r="Y548"/>
  <c r="X548"/>
  <c r="Y547"/>
  <c r="X547"/>
  <c r="AR547"/>
  <c r="Y546"/>
  <c r="X546"/>
  <c r="AM546" s="1"/>
  <c r="Y545"/>
  <c r="X545"/>
  <c r="Y544"/>
  <c r="X544"/>
  <c r="Y543"/>
  <c r="X543"/>
  <c r="Y542"/>
  <c r="X542"/>
  <c r="Y541"/>
  <c r="X541"/>
  <c r="AR541"/>
  <c r="Y540"/>
  <c r="X540"/>
  <c r="Y539"/>
  <c r="X539"/>
  <c r="Y538"/>
  <c r="X538"/>
  <c r="Y537"/>
  <c r="X537"/>
  <c r="Y536"/>
  <c r="X536"/>
  <c r="AM536" s="1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R519"/>
  <c r="Y518"/>
  <c r="X518"/>
  <c r="Y517"/>
  <c r="AN517" s="1"/>
  <c r="X517"/>
  <c r="AR517"/>
  <c r="Y516"/>
  <c r="X516"/>
  <c r="AM516" s="1"/>
  <c r="Y515"/>
  <c r="X515"/>
  <c r="AR515"/>
  <c r="Y514"/>
  <c r="X514"/>
  <c r="AM514" s="1"/>
  <c r="Y513"/>
  <c r="X513"/>
  <c r="Y512"/>
  <c r="X512"/>
  <c r="AM512" s="1"/>
  <c r="Y511"/>
  <c r="X511"/>
  <c r="AR511"/>
  <c r="Y510"/>
  <c r="X510"/>
  <c r="AM510" s="1"/>
  <c r="AR510"/>
  <c r="Y509"/>
  <c r="X509"/>
  <c r="AR509"/>
  <c r="Y508"/>
  <c r="X508"/>
  <c r="Y507"/>
  <c r="X507"/>
  <c r="Y506"/>
  <c r="X506"/>
  <c r="Y505"/>
  <c r="X505"/>
  <c r="Y504"/>
  <c r="X504"/>
  <c r="Y503"/>
  <c r="X503"/>
  <c r="AR503"/>
  <c r="Y502"/>
  <c r="X502"/>
  <c r="Y501"/>
  <c r="X501"/>
  <c r="AR501"/>
  <c r="Y500"/>
  <c r="X500"/>
  <c r="Y499"/>
  <c r="X499"/>
  <c r="AR499"/>
  <c r="Y498"/>
  <c r="X498"/>
  <c r="Y497"/>
  <c r="X497"/>
  <c r="Y496"/>
  <c r="X496"/>
  <c r="Y495"/>
  <c r="X495"/>
  <c r="Y494"/>
  <c r="X494"/>
  <c r="AM494"/>
  <c r="Y493"/>
  <c r="X493"/>
  <c r="Y492"/>
  <c r="X492"/>
  <c r="AM492" s="1"/>
  <c r="Y491"/>
  <c r="X491"/>
  <c r="Y490"/>
  <c r="X490"/>
  <c r="Y489"/>
  <c r="X489"/>
  <c r="AR489"/>
  <c r="Y488"/>
  <c r="X488"/>
  <c r="AM488"/>
  <c r="Y487"/>
  <c r="X487"/>
  <c r="Y486"/>
  <c r="X486"/>
  <c r="Y485"/>
  <c r="X485"/>
  <c r="Y484"/>
  <c r="X484"/>
  <c r="Y483"/>
  <c r="X483"/>
  <c r="Y482"/>
  <c r="X482"/>
  <c r="Y481"/>
  <c r="X481"/>
  <c r="AR481"/>
  <c r="Y480"/>
  <c r="X480"/>
  <c r="Y479"/>
  <c r="X479"/>
  <c r="Y478"/>
  <c r="X478"/>
  <c r="Y477"/>
  <c r="X477"/>
  <c r="AR477"/>
  <c r="Y476"/>
  <c r="X476"/>
  <c r="Y475"/>
  <c r="X475"/>
  <c r="Y474"/>
  <c r="X474"/>
  <c r="Y473"/>
  <c r="X473"/>
  <c r="Y472"/>
  <c r="X472"/>
  <c r="Y471"/>
  <c r="X471"/>
  <c r="AR471"/>
  <c r="Y470"/>
  <c r="X470"/>
  <c r="Y469"/>
  <c r="X469"/>
  <c r="AR469"/>
  <c r="Y468"/>
  <c r="X468"/>
  <c r="Y467"/>
  <c r="X467"/>
  <c r="Y466"/>
  <c r="X466"/>
  <c r="Y465"/>
  <c r="X465"/>
  <c r="AR465"/>
  <c r="Y464"/>
  <c r="X464"/>
  <c r="Y463"/>
  <c r="X463"/>
  <c r="Y462"/>
  <c r="X462"/>
  <c r="Y461"/>
  <c r="X461"/>
  <c r="AR461"/>
  <c r="Y460"/>
  <c r="X460"/>
  <c r="Y459"/>
  <c r="X459"/>
  <c r="AR459"/>
  <c r="Y458"/>
  <c r="X458"/>
  <c r="Y457"/>
  <c r="X457"/>
  <c r="AR457"/>
  <c r="Y456"/>
  <c r="X456"/>
  <c r="Y455"/>
  <c r="X455"/>
  <c r="Y454"/>
  <c r="X454"/>
  <c r="Y453"/>
  <c r="AN453"/>
  <c r="X453"/>
  <c r="AR453"/>
  <c r="Y452"/>
  <c r="X452"/>
  <c r="Y451"/>
  <c r="AN451" s="1"/>
  <c r="X451"/>
  <c r="Y450"/>
  <c r="X450"/>
  <c r="Y449"/>
  <c r="AN449" s="1"/>
  <c r="X449"/>
  <c r="Y448"/>
  <c r="X448"/>
  <c r="Y447"/>
  <c r="AN447" s="1"/>
  <c r="X447"/>
  <c r="Y446"/>
  <c r="X446"/>
  <c r="Y445"/>
  <c r="AN445"/>
  <c r="X445"/>
  <c r="Y444"/>
  <c r="X444"/>
  <c r="Y443"/>
  <c r="AN443" s="1"/>
  <c r="X443"/>
  <c r="Y442"/>
  <c r="X442"/>
  <c r="AM442"/>
  <c r="Y441"/>
  <c r="X441"/>
  <c r="Y440"/>
  <c r="X440"/>
  <c r="AM440" s="1"/>
  <c r="Y439"/>
  <c r="X439"/>
  <c r="AR439"/>
  <c r="Y438"/>
  <c r="X438"/>
  <c r="Y437"/>
  <c r="X437"/>
  <c r="Y436"/>
  <c r="X436"/>
  <c r="Y435"/>
  <c r="X435"/>
  <c r="AR435"/>
  <c r="Y434"/>
  <c r="X434"/>
  <c r="AM434" s="1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V408"/>
  <c r="AR408" s="1"/>
  <c r="AR403"/>
  <c r="Y401"/>
  <c r="X401"/>
  <c r="AR401"/>
  <c r="Y400"/>
  <c r="X400"/>
  <c r="Y399"/>
  <c r="AN399" s="1"/>
  <c r="X399"/>
  <c r="Y398"/>
  <c r="X398"/>
  <c r="Y397"/>
  <c r="AN397" s="1"/>
  <c r="AR397"/>
  <c r="Y396"/>
  <c r="X396"/>
  <c r="Y395"/>
  <c r="AN395" s="1"/>
  <c r="X395"/>
  <c r="AR395"/>
  <c r="Y394"/>
  <c r="X394"/>
  <c r="Y393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X385"/>
  <c r="AR385"/>
  <c r="Y384"/>
  <c r="X384"/>
  <c r="Z382"/>
  <c r="AO382"/>
  <c r="Y382"/>
  <c r="X382"/>
  <c r="Z381"/>
  <c r="AO38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X371"/>
  <c r="AK371"/>
  <c r="AA370"/>
  <c r="Y370"/>
  <c r="X370"/>
  <c r="AA369"/>
  <c r="Y369"/>
  <c r="X369"/>
  <c r="AK369"/>
  <c r="AA368"/>
  <c r="Y368"/>
  <c r="X368"/>
  <c r="Z367"/>
  <c r="Y367"/>
  <c r="X367"/>
  <c r="Z366"/>
  <c r="AO366" s="1"/>
  <c r="Y366"/>
  <c r="X366"/>
  <c r="AM366" s="1"/>
  <c r="Z365"/>
  <c r="AO365" s="1"/>
  <c r="Y365"/>
  <c r="X365"/>
  <c r="AK365"/>
  <c r="Z364"/>
  <c r="AO364" s="1"/>
  <c r="Y364"/>
  <c r="X364"/>
  <c r="AM364" s="1"/>
  <c r="AA363"/>
  <c r="Y363"/>
  <c r="X363"/>
  <c r="AA362"/>
  <c r="Y362"/>
  <c r="X362"/>
  <c r="AA361"/>
  <c r="Y361"/>
  <c r="X361"/>
  <c r="AA360"/>
  <c r="Y360"/>
  <c r="X360"/>
  <c r="AA359"/>
  <c r="Y359"/>
  <c r="X359"/>
  <c r="AK359"/>
  <c r="AA358"/>
  <c r="Y358"/>
  <c r="X358"/>
  <c r="AA357"/>
  <c r="Y357"/>
  <c r="X357"/>
  <c r="AA356"/>
  <c r="Y356"/>
  <c r="X356"/>
  <c r="AM356" s="1"/>
  <c r="AA355"/>
  <c r="Y355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 s="1"/>
  <c r="AA349"/>
  <c r="Y349"/>
  <c r="X349"/>
  <c r="AA348"/>
  <c r="Y348"/>
  <c r="X348"/>
  <c r="AK348"/>
  <c r="AA347"/>
  <c r="Y347"/>
  <c r="X347"/>
  <c r="AA346"/>
  <c r="Y346"/>
  <c r="X346"/>
  <c r="AM346" s="1"/>
  <c r="Y345"/>
  <c r="X345"/>
  <c r="Y344"/>
  <c r="X344"/>
  <c r="AA343"/>
  <c r="Y343"/>
  <c r="X343"/>
  <c r="AK343"/>
  <c r="AA342"/>
  <c r="Y342"/>
  <c r="X342"/>
  <c r="AM342" s="1"/>
  <c r="AK342"/>
  <c r="AA341"/>
  <c r="Y341"/>
  <c r="X341"/>
  <c r="AA340"/>
  <c r="Y340"/>
  <c r="X340"/>
  <c r="H32" i="4"/>
  <c r="AA339" i="1"/>
  <c r="Y339"/>
  <c r="X339"/>
  <c r="AK339"/>
  <c r="AR339" s="1"/>
  <c r="AA338"/>
  <c r="Y338"/>
  <c r="X338"/>
  <c r="Y337"/>
  <c r="X337"/>
  <c r="Y336"/>
  <c r="X336"/>
  <c r="AA335"/>
  <c r="Y335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X329"/>
  <c r="Y328"/>
  <c r="X328"/>
  <c r="AM328"/>
  <c r="Y327"/>
  <c r="X327"/>
  <c r="AA326"/>
  <c r="Y326"/>
  <c r="X326"/>
  <c r="AA325"/>
  <c r="Y325"/>
  <c r="X325"/>
  <c r="AK325"/>
  <c r="AR325" s="1"/>
  <c r="AA324"/>
  <c r="Y324"/>
  <c r="X324"/>
  <c r="AM324" s="1"/>
  <c r="AA323"/>
  <c r="Y323"/>
  <c r="X323"/>
  <c r="AK323"/>
  <c r="AR323" s="1"/>
  <c r="Y322"/>
  <c r="X322"/>
  <c r="AA321"/>
  <c r="Y321"/>
  <c r="X321"/>
  <c r="AA320"/>
  <c r="Y320"/>
  <c r="X320"/>
  <c r="AA319"/>
  <c r="Y319"/>
  <c r="X319"/>
  <c r="AM319" s="1"/>
  <c r="AK319"/>
  <c r="AA318"/>
  <c r="Y318"/>
  <c r="X318"/>
  <c r="AM318" s="1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K310"/>
  <c r="AR310" s="1"/>
  <c r="AA309"/>
  <c r="Y309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A301"/>
  <c r="Y301"/>
  <c r="X301"/>
  <c r="AK301"/>
  <c r="AA300"/>
  <c r="Y300"/>
  <c r="X300"/>
  <c r="AA299"/>
  <c r="Y299"/>
  <c r="X299"/>
  <c r="AK299"/>
  <c r="AA298"/>
  <c r="Y298"/>
  <c r="X298"/>
  <c r="AA297"/>
  <c r="Y297"/>
  <c r="X297"/>
  <c r="AK297"/>
  <c r="AA296"/>
  <c r="Y296"/>
  <c r="X296"/>
  <c r="AA295"/>
  <c r="Y295"/>
  <c r="X295"/>
  <c r="AK295"/>
  <c r="AA294"/>
  <c r="Y294"/>
  <c r="X294"/>
  <c r="AA293"/>
  <c r="Y293"/>
  <c r="X293"/>
  <c r="W293"/>
  <c r="V293"/>
  <c r="AA292"/>
  <c r="Y292"/>
  <c r="X292"/>
  <c r="AM292" s="1"/>
  <c r="W292"/>
  <c r="V292"/>
  <c r="AA291"/>
  <c r="Y291"/>
  <c r="X291"/>
  <c r="W291"/>
  <c r="V291"/>
  <c r="AK291" s="1"/>
  <c r="AR291" s="1"/>
  <c r="AA290"/>
  <c r="Y290"/>
  <c r="X290"/>
  <c r="W290"/>
  <c r="V290"/>
  <c r="AK290" s="1"/>
  <c r="AA289"/>
  <c r="Y289"/>
  <c r="X289"/>
  <c r="W289"/>
  <c r="V289"/>
  <c r="AA288"/>
  <c r="AP288" s="1"/>
  <c r="Y288"/>
  <c r="X288"/>
  <c r="W288"/>
  <c r="AL288" s="1"/>
  <c r="V288"/>
  <c r="AA287"/>
  <c r="AP287" s="1"/>
  <c r="W287"/>
  <c r="AL287" s="1"/>
  <c r="V287"/>
  <c r="AA286"/>
  <c r="Y286"/>
  <c r="X286"/>
  <c r="W286"/>
  <c r="V286"/>
  <c r="Z284"/>
  <c r="Y284"/>
  <c r="X284"/>
  <c r="AM284" s="1"/>
  <c r="AL284"/>
  <c r="AA283"/>
  <c r="Y283"/>
  <c r="X283"/>
  <c r="AK283"/>
  <c r="Y282"/>
  <c r="X282"/>
  <c r="Y281"/>
  <c r="X281"/>
  <c r="Y280"/>
  <c r="X280"/>
  <c r="Y279"/>
  <c r="X279"/>
  <c r="AK279"/>
  <c r="Y278"/>
  <c r="X278"/>
  <c r="AM278" s="1"/>
  <c r="Y277"/>
  <c r="X277"/>
  <c r="Y276"/>
  <c r="X276"/>
  <c r="Y275"/>
  <c r="X275"/>
  <c r="Y274"/>
  <c r="X274"/>
  <c r="Y273"/>
  <c r="X273"/>
  <c r="Y272"/>
  <c r="X272"/>
  <c r="Y271"/>
  <c r="X27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X266"/>
  <c r="Z265"/>
  <c r="Y265"/>
  <c r="X265"/>
  <c r="Z264"/>
  <c r="Y264"/>
  <c r="X264"/>
  <c r="Z263"/>
  <c r="Y263"/>
  <c r="X263"/>
  <c r="Z262"/>
  <c r="Y262"/>
  <c r="X262"/>
  <c r="Z261"/>
  <c r="Y261"/>
  <c r="X261"/>
  <c r="Z260"/>
  <c r="Y260"/>
  <c r="AN260"/>
  <c r="X260"/>
  <c r="Z259"/>
  <c r="Y259"/>
  <c r="X259"/>
  <c r="Z258"/>
  <c r="Y258"/>
  <c r="X258"/>
  <c r="Z257"/>
  <c r="Y257"/>
  <c r="X257"/>
  <c r="AA256"/>
  <c r="Y256"/>
  <c r="X256"/>
  <c r="AA255"/>
  <c r="Y255"/>
  <c r="X255"/>
  <c r="AK255"/>
  <c r="AR255" s="1"/>
  <c r="AA254"/>
  <c r="Y254"/>
  <c r="X254"/>
  <c r="AA253"/>
  <c r="Y253"/>
  <c r="X253"/>
  <c r="AK253"/>
  <c r="Z252"/>
  <c r="Y252"/>
  <c r="X252"/>
  <c r="Z251"/>
  <c r="Y251"/>
  <c r="X251"/>
  <c r="AA250"/>
  <c r="Y250"/>
  <c r="X250"/>
  <c r="AA249"/>
  <c r="Y249"/>
  <c r="X249"/>
  <c r="AK249"/>
  <c r="AA248"/>
  <c r="Y248"/>
  <c r="X248"/>
  <c r="AA247"/>
  <c r="Y247"/>
  <c r="X247"/>
  <c r="AK247"/>
  <c r="AA246"/>
  <c r="Y246"/>
  <c r="X246"/>
  <c r="AA245"/>
  <c r="Y245"/>
  <c r="X245"/>
  <c r="AK245"/>
  <c r="AR245" s="1"/>
  <c r="Z244"/>
  <c r="Y244"/>
  <c r="X244"/>
  <c r="AM244" s="1"/>
  <c r="Z243"/>
  <c r="Y243"/>
  <c r="X243"/>
  <c r="AL243"/>
  <c r="Z242"/>
  <c r="Y242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X229"/>
  <c r="AK229"/>
  <c r="Z228"/>
  <c r="Y228"/>
  <c r="X228"/>
  <c r="Z227"/>
  <c r="Y227"/>
  <c r="X227"/>
  <c r="Z226"/>
  <c r="Y226"/>
  <c r="X226"/>
  <c r="Z225"/>
  <c r="Y225"/>
  <c r="X225"/>
  <c r="Z224"/>
  <c r="Y224"/>
  <c r="X224"/>
  <c r="AA223"/>
  <c r="Y223"/>
  <c r="X223"/>
  <c r="Z222"/>
  <c r="Y222"/>
  <c r="X222"/>
  <c r="AA221"/>
  <c r="Y221"/>
  <c r="X221"/>
  <c r="AK221"/>
  <c r="Z220"/>
  <c r="Y220"/>
  <c r="X220"/>
  <c r="AA219"/>
  <c r="Y219"/>
  <c r="X219"/>
  <c r="AK219"/>
  <c r="Y218"/>
  <c r="X218"/>
  <c r="Y217"/>
  <c r="X217"/>
  <c r="Y216"/>
  <c r="X216"/>
  <c r="Y215"/>
  <c r="X215"/>
  <c r="Y214"/>
  <c r="X214"/>
  <c r="AM214" s="1"/>
  <c r="Y213"/>
  <c r="X213"/>
  <c r="Y212"/>
  <c r="X212"/>
  <c r="Y211"/>
  <c r="X211"/>
  <c r="Y210"/>
  <c r="X210"/>
  <c r="Y209"/>
  <c r="X209"/>
  <c r="Y208"/>
  <c r="X208"/>
  <c r="Y207"/>
  <c r="X207"/>
  <c r="Y206"/>
  <c r="X206"/>
  <c r="Y205"/>
  <c r="X205"/>
  <c r="Y204"/>
  <c r="X204"/>
  <c r="Y203"/>
  <c r="X203"/>
  <c r="Y202"/>
  <c r="X202"/>
  <c r="Y201"/>
  <c r="X201"/>
  <c r="Y200"/>
  <c r="X200"/>
  <c r="Y199"/>
  <c r="X199"/>
  <c r="Z198"/>
  <c r="AO198" s="1"/>
  <c r="Y198"/>
  <c r="X198"/>
  <c r="Z197"/>
  <c r="Y197"/>
  <c r="X197"/>
  <c r="AL197"/>
  <c r="AA196"/>
  <c r="Y196"/>
  <c r="X196"/>
  <c r="Z195"/>
  <c r="Y195"/>
  <c r="X195"/>
  <c r="Y194"/>
  <c r="X194"/>
  <c r="AM194" s="1"/>
  <c r="Y193"/>
  <c r="X193"/>
  <c r="Y192"/>
  <c r="X192"/>
  <c r="Y191"/>
  <c r="X191"/>
  <c r="Z190"/>
  <c r="Y190"/>
  <c r="X190"/>
  <c r="AA189"/>
  <c r="Y189"/>
  <c r="X189"/>
  <c r="AK189"/>
  <c r="AR189" s="1"/>
  <c r="AA188"/>
  <c r="Y188"/>
  <c r="X188"/>
  <c r="Z187"/>
  <c r="Y187"/>
  <c r="X187"/>
  <c r="Z186"/>
  <c r="Y186"/>
  <c r="X186"/>
  <c r="AL186"/>
  <c r="AA185"/>
  <c r="Y185"/>
  <c r="X185"/>
  <c r="AK185"/>
  <c r="Z184"/>
  <c r="Y184"/>
  <c r="X184"/>
  <c r="Y183"/>
  <c r="X183"/>
  <c r="Y182"/>
  <c r="X182"/>
  <c r="AM182" s="1"/>
  <c r="Y181"/>
  <c r="X181"/>
  <c r="Y180"/>
  <c r="X180"/>
  <c r="Y179"/>
  <c r="X179"/>
  <c r="AA178"/>
  <c r="Z178"/>
  <c r="Y178"/>
  <c r="X178"/>
  <c r="Y177"/>
  <c r="X177"/>
  <c r="Y176"/>
  <c r="X176"/>
  <c r="Z175"/>
  <c r="Y175"/>
  <c r="X175"/>
  <c r="AL175"/>
  <c r="Z174"/>
  <c r="Y174"/>
  <c r="X174"/>
  <c r="Z173"/>
  <c r="Y173"/>
  <c r="X173"/>
  <c r="AA172"/>
  <c r="Y172"/>
  <c r="X172"/>
  <c r="AK172"/>
  <c r="AA171"/>
  <c r="Y171"/>
  <c r="X171"/>
  <c r="AK171"/>
  <c r="AR171" s="1"/>
  <c r="AA170"/>
  <c r="Y170"/>
  <c r="X170"/>
  <c r="AA169"/>
  <c r="Y169"/>
  <c r="X169"/>
  <c r="AK169"/>
  <c r="AR169" s="1"/>
  <c r="AA168"/>
  <c r="Y168"/>
  <c r="X168"/>
  <c r="AA167"/>
  <c r="Y167"/>
  <c r="X167"/>
  <c r="AK167"/>
  <c r="AA166"/>
  <c r="Y166"/>
  <c r="X166"/>
  <c r="AA165"/>
  <c r="Y165"/>
  <c r="X165"/>
  <c r="AK165"/>
  <c r="AR165"/>
  <c r="AA164"/>
  <c r="Y164"/>
  <c r="X164"/>
  <c r="AM164"/>
  <c r="AA163"/>
  <c r="Y163"/>
  <c r="X163"/>
  <c r="AK163"/>
  <c r="AR163" s="1"/>
  <c r="AA162"/>
  <c r="Y162"/>
  <c r="X162"/>
  <c r="AM162" s="1"/>
  <c r="AA161"/>
  <c r="Y161"/>
  <c r="X161"/>
  <c r="AK161"/>
  <c r="Y160"/>
  <c r="X160"/>
  <c r="AM160"/>
  <c r="AA159"/>
  <c r="Y159"/>
  <c r="X159"/>
  <c r="AK159"/>
  <c r="AA158"/>
  <c r="Y158"/>
  <c r="X158"/>
  <c r="AM158" s="1"/>
  <c r="AA157"/>
  <c r="Y157"/>
  <c r="X157"/>
  <c r="AK157"/>
  <c r="AA156"/>
  <c r="Y156"/>
  <c r="X156"/>
  <c r="AM156" s="1"/>
  <c r="AA155"/>
  <c r="Y155"/>
  <c r="X155"/>
  <c r="AK155"/>
  <c r="AA154"/>
  <c r="Y154"/>
  <c r="X154"/>
  <c r="AM154" s="1"/>
  <c r="AA153"/>
  <c r="Y153"/>
  <c r="X153"/>
  <c r="AK153"/>
  <c r="AA152"/>
  <c r="Y152"/>
  <c r="AN152"/>
  <c r="X152"/>
  <c r="Z151"/>
  <c r="Y151"/>
  <c r="X151"/>
  <c r="Z150"/>
  <c r="Y150"/>
  <c r="X150"/>
  <c r="AA149"/>
  <c r="Y149"/>
  <c r="X149"/>
  <c r="AA148"/>
  <c r="Y148"/>
  <c r="AN148" s="1"/>
  <c r="X148"/>
  <c r="AM148" s="1"/>
  <c r="O50" i="35"/>
  <c r="P50" s="1"/>
  <c r="AA147" i="1"/>
  <c r="Y147"/>
  <c r="X147"/>
  <c r="AK147"/>
  <c r="Z146"/>
  <c r="Y146"/>
  <c r="X146"/>
  <c r="AA145"/>
  <c r="Y145"/>
  <c r="X145"/>
  <c r="AK145"/>
  <c r="AA144"/>
  <c r="Y144"/>
  <c r="X144"/>
  <c r="Z143"/>
  <c r="Y143"/>
  <c r="X143"/>
  <c r="Z142"/>
  <c r="Y142"/>
  <c r="X142"/>
  <c r="AA141"/>
  <c r="Y141"/>
  <c r="X141"/>
  <c r="AK141"/>
  <c r="Z140"/>
  <c r="Y140"/>
  <c r="X140"/>
  <c r="AM140" s="1"/>
  <c r="Z139"/>
  <c r="Y139"/>
  <c r="X139"/>
  <c r="AA138"/>
  <c r="Y138"/>
  <c r="X138"/>
  <c r="AA137"/>
  <c r="Y137"/>
  <c r="X137"/>
  <c r="AK137"/>
  <c r="AA136"/>
  <c r="Y136"/>
  <c r="X136"/>
  <c r="Z135"/>
  <c r="Y135"/>
  <c r="X135"/>
  <c r="AA134"/>
  <c r="Y134"/>
  <c r="X134"/>
  <c r="Z133"/>
  <c r="Y133"/>
  <c r="X133"/>
  <c r="Z132"/>
  <c r="Y132"/>
  <c r="X132"/>
  <c r="AM132" s="1"/>
  <c r="AA131"/>
  <c r="Y131"/>
  <c r="X131"/>
  <c r="AK131"/>
  <c r="Z130"/>
  <c r="Y130"/>
  <c r="X130"/>
  <c r="AA129"/>
  <c r="Y129"/>
  <c r="X129"/>
  <c r="AK129"/>
  <c r="Z128"/>
  <c r="Y128"/>
  <c r="X128"/>
  <c r="Z127"/>
  <c r="Y127"/>
  <c r="X127"/>
  <c r="AA126"/>
  <c r="Y126"/>
  <c r="X126"/>
  <c r="Z125"/>
  <c r="Y125"/>
  <c r="X125"/>
  <c r="AA124"/>
  <c r="Y124"/>
  <c r="X124"/>
  <c r="AA123"/>
  <c r="Y123"/>
  <c r="X123"/>
  <c r="AK123"/>
  <c r="Z122"/>
  <c r="Y122"/>
  <c r="X122"/>
  <c r="Y121"/>
  <c r="X121"/>
  <c r="Y120"/>
  <c r="X120"/>
  <c r="AM120"/>
  <c r="AA119"/>
  <c r="Y119"/>
  <c r="X119"/>
  <c r="AK119"/>
  <c r="Z118"/>
  <c r="Y118"/>
  <c r="X118"/>
  <c r="AM118"/>
  <c r="Y117"/>
  <c r="AN117"/>
  <c r="X117"/>
  <c r="AK117"/>
  <c r="Z116"/>
  <c r="Y116"/>
  <c r="AN116" s="1"/>
  <c r="X116"/>
  <c r="AM116" s="1"/>
  <c r="Y115"/>
  <c r="AN115" s="1"/>
  <c r="X115"/>
  <c r="AK115"/>
  <c r="Z114"/>
  <c r="Y114"/>
  <c r="AN114" s="1"/>
  <c r="X114"/>
  <c r="AM114" s="1"/>
  <c r="AA112"/>
  <c r="Y112"/>
  <c r="X112"/>
  <c r="AA111"/>
  <c r="Y111"/>
  <c r="X111"/>
  <c r="AK111"/>
  <c r="AR111" s="1"/>
  <c r="AA110"/>
  <c r="Y110"/>
  <c r="X110"/>
  <c r="AA109"/>
  <c r="Y109"/>
  <c r="X109"/>
  <c r="AA108"/>
  <c r="Y108"/>
  <c r="X108"/>
  <c r="AA107"/>
  <c r="Y107"/>
  <c r="X107"/>
  <c r="AK107"/>
  <c r="AA106"/>
  <c r="Y106"/>
  <c r="X106"/>
  <c r="AA105"/>
  <c r="Y105"/>
  <c r="X105"/>
  <c r="AA104"/>
  <c r="Y104"/>
  <c r="X104"/>
  <c r="AA103"/>
  <c r="Y103"/>
  <c r="X103"/>
  <c r="AK103"/>
  <c r="Z99"/>
  <c r="Y99"/>
  <c r="X99"/>
  <c r="W99"/>
  <c r="V99"/>
  <c r="AA93"/>
  <c r="Z93"/>
  <c r="AO93" s="1"/>
  <c r="Y93"/>
  <c r="X93"/>
  <c r="AA92"/>
  <c r="Z92"/>
  <c r="AO92" s="1"/>
  <c r="Y92"/>
  <c r="X92"/>
  <c r="AA91"/>
  <c r="Z91"/>
  <c r="AO91"/>
  <c r="AT91" s="1"/>
  <c r="Y91"/>
  <c r="X91"/>
  <c r="AA90"/>
  <c r="Z90"/>
  <c r="AO90" s="1"/>
  <c r="Y90"/>
  <c r="X90"/>
  <c r="AK90"/>
  <c r="AR90" s="1"/>
  <c r="AA89"/>
  <c r="Y89"/>
  <c r="X89"/>
  <c r="AM89" s="1"/>
  <c r="AA88"/>
  <c r="Y88"/>
  <c r="X88"/>
  <c r="AK88"/>
  <c r="AA87"/>
  <c r="Y87"/>
  <c r="X87"/>
  <c r="AA86"/>
  <c r="Y86"/>
  <c r="X86"/>
  <c r="AA85"/>
  <c r="Y85"/>
  <c r="X85"/>
  <c r="AA84"/>
  <c r="Y84"/>
  <c r="X84"/>
  <c r="AK84"/>
  <c r="AA83"/>
  <c r="Y83"/>
  <c r="X83"/>
  <c r="AK83"/>
  <c r="AA82"/>
  <c r="Y82"/>
  <c r="X82"/>
  <c r="H16" i="4"/>
  <c r="H16" i="8" s="1"/>
  <c r="AA81" i="1"/>
  <c r="Y81"/>
  <c r="X81"/>
  <c r="AA80"/>
  <c r="Y80"/>
  <c r="X80"/>
  <c r="AK80"/>
  <c r="AA79"/>
  <c r="Y79"/>
  <c r="X79"/>
  <c r="AA78"/>
  <c r="Y78"/>
  <c r="X78"/>
  <c r="AK78"/>
  <c r="AA77"/>
  <c r="Y77"/>
  <c r="X77"/>
  <c r="AA76"/>
  <c r="Y76"/>
  <c r="AN76" s="1"/>
  <c r="X76"/>
  <c r="AK76"/>
  <c r="AA75"/>
  <c r="Y75"/>
  <c r="AN75" s="1"/>
  <c r="X75"/>
  <c r="AM75" s="1"/>
  <c r="AA74"/>
  <c r="Y74"/>
  <c r="X74"/>
  <c r="AM74" s="1"/>
  <c r="AK74"/>
  <c r="AR74"/>
  <c r="AA73"/>
  <c r="Y73"/>
  <c r="X73"/>
  <c r="AA72"/>
  <c r="Y72"/>
  <c r="X72"/>
  <c r="AM72" s="1"/>
  <c r="AA71"/>
  <c r="Y71"/>
  <c r="X71"/>
  <c r="AK71"/>
  <c r="Z69"/>
  <c r="Y69"/>
  <c r="X69"/>
  <c r="Z68"/>
  <c r="Y68"/>
  <c r="X68"/>
  <c r="AL68"/>
  <c r="Z67"/>
  <c r="Y67"/>
  <c r="AN67"/>
  <c r="X67"/>
  <c r="Z66"/>
  <c r="Y66"/>
  <c r="X66"/>
  <c r="Z65"/>
  <c r="Y65"/>
  <c r="AN65" s="1"/>
  <c r="X65"/>
  <c r="AL65"/>
  <c r="AR65" s="1"/>
  <c r="Z64"/>
  <c r="Y64"/>
  <c r="X64"/>
  <c r="AM64" s="1"/>
  <c r="Z63"/>
  <c r="Y63"/>
  <c r="X63"/>
  <c r="AL63"/>
  <c r="Z62"/>
  <c r="Y62"/>
  <c r="X62"/>
  <c r="AL62"/>
  <c r="Y61"/>
  <c r="X61"/>
  <c r="Y60"/>
  <c r="X60"/>
  <c r="AM60" s="1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AN54" s="1"/>
  <c r="X54"/>
  <c r="AK54"/>
  <c r="AR54" s="1"/>
  <c r="Z26"/>
  <c r="Y26"/>
  <c r="X26"/>
  <c r="AA25"/>
  <c r="Z25"/>
  <c r="Y25"/>
  <c r="X25"/>
  <c r="AK25"/>
  <c r="AA24"/>
  <c r="Z24"/>
  <c r="AO24" s="1"/>
  <c r="Y24"/>
  <c r="X24"/>
  <c r="AK24"/>
  <c r="AA23"/>
  <c r="Z23"/>
  <c r="Y23"/>
  <c r="AN23" s="1"/>
  <c r="X23"/>
  <c r="AA22"/>
  <c r="AP22" s="1"/>
  <c r="Z22"/>
  <c r="Y22"/>
  <c r="X22"/>
  <c r="AA21"/>
  <c r="Z21"/>
  <c r="Y21"/>
  <c r="X21"/>
  <c r="AK21"/>
  <c r="AR21" s="1"/>
  <c r="AA20"/>
  <c r="Z20"/>
  <c r="Y20"/>
  <c r="X20"/>
  <c r="AA19"/>
  <c r="Z19"/>
  <c r="Y19"/>
  <c r="X19"/>
  <c r="AA18"/>
  <c r="Z18"/>
  <c r="Y18"/>
  <c r="X18"/>
  <c r="AK18"/>
  <c r="AA17"/>
  <c r="AP17" s="1"/>
  <c r="AT17" s="1"/>
  <c r="Z17"/>
  <c r="Y17"/>
  <c r="X17"/>
  <c r="AA16"/>
  <c r="Z16"/>
  <c r="AT16"/>
  <c r="Y16"/>
  <c r="X16"/>
  <c r="Y15"/>
  <c r="X15"/>
  <c r="AK15"/>
  <c r="AN823"/>
  <c r="AN819"/>
  <c r="AN815"/>
  <c r="AN811"/>
  <c r="AN807"/>
  <c r="AN803"/>
  <c r="AN801"/>
  <c r="AN795"/>
  <c r="AN779"/>
  <c r="AN775"/>
  <c r="AN771"/>
  <c r="AN757"/>
  <c r="AN755"/>
  <c r="AN753"/>
  <c r="AN731"/>
  <c r="AN723"/>
  <c r="AN717"/>
  <c r="AN713"/>
  <c r="AN703"/>
  <c r="E20" i="29"/>
  <c r="K20"/>
  <c r="H20"/>
  <c r="AJ10" i="1"/>
  <c r="R46" i="33"/>
  <c r="S57"/>
  <c r="R43"/>
  <c r="S55"/>
  <c r="R40"/>
  <c r="S53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/>
  <c r="O40"/>
  <c r="O37"/>
  <c r="P51"/>
  <c r="S14" i="35"/>
  <c r="R22"/>
  <c r="O22"/>
  <c r="P49"/>
  <c r="P14"/>
  <c r="P33"/>
  <c r="P27"/>
  <c r="L12"/>
  <c r="H12"/>
  <c r="L20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/>
  <c r="N31"/>
  <c r="N30"/>
  <c r="N29"/>
  <c r="N28"/>
  <c r="N27"/>
  <c r="N26"/>
  <c r="N25"/>
  <c r="N24"/>
  <c r="N23"/>
  <c r="N22"/>
  <c r="N20"/>
  <c r="N19"/>
  <c r="N17"/>
  <c r="N67"/>
  <c r="K10"/>
  <c r="F10"/>
  <c r="C10"/>
  <c r="E8"/>
  <c r="C8"/>
  <c r="N10"/>
  <c r="G6"/>
  <c r="C6"/>
  <c r="E2"/>
  <c r="AO6" i="1"/>
  <c r="L12" i="27"/>
  <c r="L12" i="26"/>
  <c r="L12" i="25"/>
  <c r="L12" i="20"/>
  <c r="L12" i="31"/>
  <c r="A257"/>
  <c r="N257"/>
  <c r="A624" i="27"/>
  <c r="A562"/>
  <c r="A563"/>
  <c r="A564"/>
  <c r="N564"/>
  <c r="A557"/>
  <c r="A558"/>
  <c r="A559"/>
  <c r="A551"/>
  <c r="A552"/>
  <c r="A624" i="26"/>
  <c r="A562"/>
  <c r="A563"/>
  <c r="A564"/>
  <c r="N564"/>
  <c r="A557"/>
  <c r="A558"/>
  <c r="A559"/>
  <c r="A551"/>
  <c r="A552"/>
  <c r="A553"/>
  <c r="N553"/>
  <c r="A624" i="25"/>
  <c r="A562"/>
  <c r="A563"/>
  <c r="A564"/>
  <c r="N564"/>
  <c r="A557"/>
  <c r="A558"/>
  <c r="A559"/>
  <c r="A551"/>
  <c r="A552"/>
  <c r="A553"/>
  <c r="N553"/>
  <c r="A624" i="20"/>
  <c r="A562"/>
  <c r="A563"/>
  <c r="A564"/>
  <c r="N564"/>
  <c r="A557"/>
  <c r="A558"/>
  <c r="A559"/>
  <c r="A551"/>
  <c r="A552"/>
  <c r="A553"/>
  <c r="N553"/>
  <c r="N17" i="32"/>
  <c r="F13"/>
  <c r="K10"/>
  <c r="F10"/>
  <c r="C10"/>
  <c r="E8"/>
  <c r="G6"/>
  <c r="C6"/>
  <c r="K36" i="29"/>
  <c r="K36" i="30" s="1"/>
  <c r="K35" i="29"/>
  <c r="K35" i="30" s="1"/>
  <c r="H35" i="29"/>
  <c r="H35" i="30" s="1"/>
  <c r="H34" i="29"/>
  <c r="H34" i="30" s="1"/>
  <c r="H36" i="29"/>
  <c r="H36" i="30" s="1"/>
  <c r="E35" i="29"/>
  <c r="E35" i="30" s="1"/>
  <c r="E36" i="29"/>
  <c r="E36" i="30" s="1"/>
  <c r="N36" s="1"/>
  <c r="AA187" i="1"/>
  <c r="AH187"/>
  <c r="T187"/>
  <c r="K57" i="29"/>
  <c r="K57" i="30" s="1"/>
  <c r="H57" i="29"/>
  <c r="H57" i="30" s="1"/>
  <c r="E57" i="29"/>
  <c r="E57" i="30" s="1"/>
  <c r="K26" i="29"/>
  <c r="K26" i="30" s="1"/>
  <c r="H26" i="29"/>
  <c r="H26" i="30" s="1"/>
  <c r="E26" i="29"/>
  <c r="E26" i="30" s="1"/>
  <c r="K83" i="29"/>
  <c r="K83" i="30" s="1"/>
  <c r="H83" i="29"/>
  <c r="H83" i="30" s="1"/>
  <c r="E83" i="29"/>
  <c r="E83" i="30" s="1"/>
  <c r="K48" i="29"/>
  <c r="H48"/>
  <c r="E48"/>
  <c r="E8" i="27"/>
  <c r="E8" i="26"/>
  <c r="E8" i="25"/>
  <c r="E8" i="20"/>
  <c r="E8" i="31"/>
  <c r="I12" s="1"/>
  <c r="H37" i="29"/>
  <c r="H37" i="30" s="1"/>
  <c r="K37" i="29"/>
  <c r="K37" i="30" s="1"/>
  <c r="K34" i="29"/>
  <c r="K34" i="30" s="1"/>
  <c r="H18" i="29"/>
  <c r="H17"/>
  <c r="H17" i="30" s="1"/>
  <c r="H16" i="29"/>
  <c r="H16" i="30" s="1"/>
  <c r="H15" i="29"/>
  <c r="H15" i="30" s="1"/>
  <c r="H14" i="29"/>
  <c r="H14" i="30" s="1"/>
  <c r="H13" i="29"/>
  <c r="H13" i="30" s="1"/>
  <c r="H72" i="29"/>
  <c r="H72" i="30" s="1"/>
  <c r="K108" i="29"/>
  <c r="K107"/>
  <c r="K106"/>
  <c r="K106" i="30" s="1"/>
  <c r="K105" i="29"/>
  <c r="K105" i="30" s="1"/>
  <c r="K104" i="29"/>
  <c r="K104" i="30" s="1"/>
  <c r="H108" i="29"/>
  <c r="H107"/>
  <c r="H106"/>
  <c r="H106" i="30" s="1"/>
  <c r="H105" i="29"/>
  <c r="H105" i="30" s="1"/>
  <c r="H104" i="29"/>
  <c r="H104" i="30" s="1"/>
  <c r="K101" i="29"/>
  <c r="K100"/>
  <c r="K99"/>
  <c r="K99" i="30" s="1"/>
  <c r="K98" i="29"/>
  <c r="K98" i="30" s="1"/>
  <c r="K97" i="29"/>
  <c r="H101"/>
  <c r="H100"/>
  <c r="H99"/>
  <c r="H98"/>
  <c r="H98" i="30" s="1"/>
  <c r="H97" i="29"/>
  <c r="H97" i="30" s="1"/>
  <c r="K94" i="29"/>
  <c r="K93"/>
  <c r="K93" i="30" s="1"/>
  <c r="K92" i="29"/>
  <c r="K92" i="30" s="1"/>
  <c r="H94" i="29"/>
  <c r="H93"/>
  <c r="H93" i="30" s="1"/>
  <c r="H92" i="29"/>
  <c r="H92" i="30" s="1"/>
  <c r="K89" i="29"/>
  <c r="K89" i="30" s="1"/>
  <c r="H89" i="29"/>
  <c r="H89" i="30" s="1"/>
  <c r="H88" i="29"/>
  <c r="H88" i="30" s="1"/>
  <c r="K84" i="29"/>
  <c r="K84" i="30" s="1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 s="1"/>
  <c r="K68" i="29"/>
  <c r="K68" i="30" s="1"/>
  <c r="H69" i="29"/>
  <c r="H69" i="30" s="1"/>
  <c r="H68" i="29"/>
  <c r="K65"/>
  <c r="K65" i="30" s="1"/>
  <c r="H65" i="29"/>
  <c r="H65" i="30" s="1"/>
  <c r="H66" s="1"/>
  <c r="K60" i="29"/>
  <c r="K60" i="30" s="1"/>
  <c r="H60" i="29"/>
  <c r="H60" i="30" s="1"/>
  <c r="K56" i="29"/>
  <c r="K56" i="30" s="1"/>
  <c r="K55" i="29"/>
  <c r="K55" i="30" s="1"/>
  <c r="H56" i="29"/>
  <c r="H55"/>
  <c r="H55" i="30" s="1"/>
  <c r="K50" i="29"/>
  <c r="K49"/>
  <c r="K47"/>
  <c r="K45"/>
  <c r="K44"/>
  <c r="K44" i="30" s="1"/>
  <c r="K43" i="29"/>
  <c r="K43" i="30" s="1"/>
  <c r="H52" i="29"/>
  <c r="H52" i="30" s="1"/>
  <c r="H50" i="29"/>
  <c r="H49"/>
  <c r="H47"/>
  <c r="H46"/>
  <c r="H45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K18" i="29"/>
  <c r="K17"/>
  <c r="K17" i="30" s="1"/>
  <c r="K16" i="29"/>
  <c r="K16" i="30" s="1"/>
  <c r="K15" i="29"/>
  <c r="K15" i="30" s="1"/>
  <c r="K14" i="29"/>
  <c r="K14" i="30" s="1"/>
  <c r="K13" i="29"/>
  <c r="K13" i="30" s="1"/>
  <c r="Y337" i="31"/>
  <c r="X337"/>
  <c r="Y396"/>
  <c r="X396"/>
  <c r="Y461"/>
  <c r="X461"/>
  <c r="Y460"/>
  <c r="X460"/>
  <c r="Y459"/>
  <c r="X459"/>
  <c r="Y458"/>
  <c r="X458"/>
  <c r="Y457"/>
  <c r="X457"/>
  <c r="Y456"/>
  <c r="X456"/>
  <c r="Y455"/>
  <c r="X455"/>
  <c r="Y454"/>
  <c r="X454"/>
  <c r="Y453"/>
  <c r="X453"/>
  <c r="Y452"/>
  <c r="X452"/>
  <c r="Y451"/>
  <c r="X451"/>
  <c r="Y450"/>
  <c r="X450"/>
  <c r="Y449"/>
  <c r="X449"/>
  <c r="Y448"/>
  <c r="X448"/>
  <c r="Y447"/>
  <c r="X447"/>
  <c r="Y446"/>
  <c r="X446"/>
  <c r="Y445"/>
  <c r="X445"/>
  <c r="Y444"/>
  <c r="X444"/>
  <c r="Y443"/>
  <c r="X443"/>
  <c r="Y442"/>
  <c r="X442"/>
  <c r="Y441"/>
  <c r="X441"/>
  <c r="Y440"/>
  <c r="X440"/>
  <c r="Y439"/>
  <c r="X439"/>
  <c r="Y438"/>
  <c r="X438"/>
  <c r="Y437"/>
  <c r="X437"/>
  <c r="Y436"/>
  <c r="X436"/>
  <c r="Y435"/>
  <c r="X435"/>
  <c r="Y434"/>
  <c r="X434"/>
  <c r="Y433"/>
  <c r="X433"/>
  <c r="Y432"/>
  <c r="X432"/>
  <c r="Y431"/>
  <c r="X431"/>
  <c r="Y430"/>
  <c r="X430"/>
  <c r="Y429"/>
  <c r="X429"/>
  <c r="Y428"/>
  <c r="X428"/>
  <c r="Y427"/>
  <c r="X427"/>
  <c r="Y426"/>
  <c r="X426"/>
  <c r="Y425"/>
  <c r="X425"/>
  <c r="Y424"/>
  <c r="X424"/>
  <c r="Y423"/>
  <c r="X423"/>
  <c r="Y422"/>
  <c r="X422"/>
  <c r="Y421"/>
  <c r="X421"/>
  <c r="Y420"/>
  <c r="X420"/>
  <c r="Y419"/>
  <c r="X419"/>
  <c r="Y418"/>
  <c r="X418"/>
  <c r="Y417"/>
  <c r="X417"/>
  <c r="Y416"/>
  <c r="X416"/>
  <c r="Y415"/>
  <c r="X415"/>
  <c r="Y414"/>
  <c r="X414"/>
  <c r="Y413"/>
  <c r="X413"/>
  <c r="Y412"/>
  <c r="X412"/>
  <c r="Y411"/>
  <c r="X411"/>
  <c r="Y410"/>
  <c r="X410"/>
  <c r="Y409"/>
  <c r="X409"/>
  <c r="Y408"/>
  <c r="X408"/>
  <c r="Y407"/>
  <c r="X407"/>
  <c r="Y406"/>
  <c r="X406"/>
  <c r="Y405"/>
  <c r="X405"/>
  <c r="Y404"/>
  <c r="X404"/>
  <c r="Y403"/>
  <c r="X403"/>
  <c r="Y402"/>
  <c r="X402"/>
  <c r="Y401"/>
  <c r="X401"/>
  <c r="Y400"/>
  <c r="X400"/>
  <c r="Y399"/>
  <c r="X399"/>
  <c r="Y398"/>
  <c r="X398"/>
  <c r="Y397"/>
  <c r="X397"/>
  <c r="Y395"/>
  <c r="X395"/>
  <c r="Y394"/>
  <c r="X394"/>
  <c r="Y393"/>
  <c r="X393"/>
  <c r="Y392"/>
  <c r="X392"/>
  <c r="Y391"/>
  <c r="X391"/>
  <c r="Y390"/>
  <c r="X390"/>
  <c r="Y389"/>
  <c r="X389"/>
  <c r="Y388"/>
  <c r="X388"/>
  <c r="Y387"/>
  <c r="X387"/>
  <c r="Y386"/>
  <c r="X386"/>
  <c r="Y385"/>
  <c r="X385"/>
  <c r="Y384"/>
  <c r="X384"/>
  <c r="Y383"/>
  <c r="X383"/>
  <c r="Y382"/>
  <c r="X382"/>
  <c r="Y381"/>
  <c r="X381"/>
  <c r="Y380"/>
  <c r="X380"/>
  <c r="Y379"/>
  <c r="X379"/>
  <c r="Y378"/>
  <c r="X378"/>
  <c r="Y377"/>
  <c r="X377"/>
  <c r="Y376"/>
  <c r="X376"/>
  <c r="Y375"/>
  <c r="X375"/>
  <c r="Y374"/>
  <c r="X374"/>
  <c r="Y373"/>
  <c r="X373"/>
  <c r="Y372"/>
  <c r="X372"/>
  <c r="Y371"/>
  <c r="X371"/>
  <c r="Y370"/>
  <c r="X370"/>
  <c r="Y369"/>
  <c r="X369"/>
  <c r="Y368"/>
  <c r="X368"/>
  <c r="Y367"/>
  <c r="X367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Y356"/>
  <c r="X356"/>
  <c r="Y355"/>
  <c r="X355"/>
  <c r="Y354"/>
  <c r="X354"/>
  <c r="Y353"/>
  <c r="X353"/>
  <c r="Y352"/>
  <c r="X352"/>
  <c r="Y351"/>
  <c r="X351"/>
  <c r="Y350"/>
  <c r="X350"/>
  <c r="Y349"/>
  <c r="X349"/>
  <c r="Y348"/>
  <c r="X348"/>
  <c r="Y347"/>
  <c r="X347"/>
  <c r="Y346"/>
  <c r="X346"/>
  <c r="Y345"/>
  <c r="X345"/>
  <c r="Y344"/>
  <c r="X344"/>
  <c r="Y343"/>
  <c r="X343"/>
  <c r="Y342"/>
  <c r="X342"/>
  <c r="Y341"/>
  <c r="X341"/>
  <c r="Y340"/>
  <c r="X340"/>
  <c r="Y339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X320"/>
  <c r="Y319"/>
  <c r="X319"/>
  <c r="Y318"/>
  <c r="X318"/>
  <c r="Y317"/>
  <c r="X317"/>
  <c r="Y316"/>
  <c r="X316"/>
  <c r="Y315"/>
  <c r="X315"/>
  <c r="Y314"/>
  <c r="X314"/>
  <c r="Y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X266"/>
  <c r="Y265"/>
  <c r="X265"/>
  <c r="Y264"/>
  <c r="X264"/>
  <c r="Y263"/>
  <c r="X263"/>
  <c r="Y262"/>
  <c r="X262"/>
  <c r="Y261"/>
  <c r="X261"/>
  <c r="Y260"/>
  <c r="X260"/>
  <c r="Y259"/>
  <c r="X259"/>
  <c r="Y258"/>
  <c r="X258"/>
  <c r="Y257"/>
  <c r="X257"/>
  <c r="Y256"/>
  <c r="X256"/>
  <c r="Y255"/>
  <c r="X255"/>
  <c r="Y254"/>
  <c r="X254"/>
  <c r="Y253"/>
  <c r="X253"/>
  <c r="Y252"/>
  <c r="X252"/>
  <c r="Y251"/>
  <c r="X251"/>
  <c r="Y250"/>
  <c r="X250"/>
  <c r="Y249"/>
  <c r="X249"/>
  <c r="Y248"/>
  <c r="X248"/>
  <c r="Y247"/>
  <c r="X247"/>
  <c r="Y246"/>
  <c r="X246"/>
  <c r="Y245"/>
  <c r="X245"/>
  <c r="Y244"/>
  <c r="X244"/>
  <c r="Y243"/>
  <c r="X243"/>
  <c r="Y242"/>
  <c r="X242"/>
  <c r="Y240"/>
  <c r="X240"/>
  <c r="Y239"/>
  <c r="X239"/>
  <c r="Y238"/>
  <c r="X238"/>
  <c r="X241"/>
  <c r="X237"/>
  <c r="AA237" s="1"/>
  <c r="Y236"/>
  <c r="X236"/>
  <c r="Y235"/>
  <c r="X235"/>
  <c r="Y233"/>
  <c r="X233"/>
  <c r="Y232"/>
  <c r="X232"/>
  <c r="Y231"/>
  <c r="X231"/>
  <c r="Y230"/>
  <c r="X230"/>
  <c r="Y229"/>
  <c r="X229"/>
  <c r="Y228"/>
  <c r="X228"/>
  <c r="Y227"/>
  <c r="X227"/>
  <c r="Y226"/>
  <c r="X226"/>
  <c r="Y225"/>
  <c r="X225"/>
  <c r="Y224"/>
  <c r="X224"/>
  <c r="Y223"/>
  <c r="X223"/>
  <c r="Y222"/>
  <c r="X222"/>
  <c r="Y221"/>
  <c r="X221"/>
  <c r="Y220"/>
  <c r="X220"/>
  <c r="Y219"/>
  <c r="X219"/>
  <c r="Y218"/>
  <c r="X218"/>
  <c r="Y217"/>
  <c r="X217"/>
  <c r="Y216"/>
  <c r="X216"/>
  <c r="Y215"/>
  <c r="X215"/>
  <c r="Y214"/>
  <c r="X214"/>
  <c r="Y213"/>
  <c r="X213"/>
  <c r="X212"/>
  <c r="Y211"/>
  <c r="AA211" s="1"/>
  <c r="Y210"/>
  <c r="Y209"/>
  <c r="X208"/>
  <c r="AA208" s="1"/>
  <c r="X207"/>
  <c r="AA207" s="1"/>
  <c r="X206"/>
  <c r="Y205"/>
  <c r="AA205" s="1"/>
  <c r="Y204"/>
  <c r="Y202"/>
  <c r="AA202" s="1"/>
  <c r="Y201"/>
  <c r="AA201" s="1"/>
  <c r="Y200"/>
  <c r="Y199"/>
  <c r="Y198"/>
  <c r="X198"/>
  <c r="Y197"/>
  <c r="X197"/>
  <c r="Y196"/>
  <c r="X196"/>
  <c r="Y195"/>
  <c r="X195"/>
  <c r="Y194"/>
  <c r="X194"/>
  <c r="Y193"/>
  <c r="X193"/>
  <c r="Y192"/>
  <c r="X192"/>
  <c r="Y191"/>
  <c r="X191"/>
  <c r="Y190"/>
  <c r="X190"/>
  <c r="Y189"/>
  <c r="X189"/>
  <c r="Y188"/>
  <c r="X188"/>
  <c r="Y187"/>
  <c r="X187"/>
  <c r="Y186"/>
  <c r="X186"/>
  <c r="Y185"/>
  <c r="X185"/>
  <c r="Y184"/>
  <c r="X184"/>
  <c r="Y183"/>
  <c r="X183"/>
  <c r="Y182"/>
  <c r="X182"/>
  <c r="Y181"/>
  <c r="X181"/>
  <c r="Y180"/>
  <c r="X180"/>
  <c r="Y179"/>
  <c r="X179"/>
  <c r="Y178"/>
  <c r="X178"/>
  <c r="Y177"/>
  <c r="X177"/>
  <c r="Y176"/>
  <c r="X176"/>
  <c r="Y175"/>
  <c r="X175"/>
  <c r="Y174"/>
  <c r="X174"/>
  <c r="Y173"/>
  <c r="X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X145"/>
  <c r="Y144"/>
  <c r="X144"/>
  <c r="Y143"/>
  <c r="X143"/>
  <c r="Y142"/>
  <c r="X142"/>
  <c r="Y141"/>
  <c r="X14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X93"/>
  <c r="Y92"/>
  <c r="X92"/>
  <c r="Y91"/>
  <c r="X91"/>
  <c r="Y90"/>
  <c r="X90"/>
  <c r="Y89"/>
  <c r="X89"/>
  <c r="Y88"/>
  <c r="X88"/>
  <c r="Y87"/>
  <c r="X87"/>
  <c r="Y86"/>
  <c r="X86"/>
  <c r="Y85"/>
  <c r="X85"/>
  <c r="Y84"/>
  <c r="X84"/>
  <c r="Y83"/>
  <c r="X83"/>
  <c r="Y82"/>
  <c r="X82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X55"/>
  <c r="Y54"/>
  <c r="X54"/>
  <c r="Y53"/>
  <c r="X53"/>
  <c r="Y52"/>
  <c r="X52"/>
  <c r="Y51"/>
  <c r="X51"/>
  <c r="Y50"/>
  <c r="X50"/>
  <c r="Y49"/>
  <c r="AA49" s="1"/>
  <c r="X48"/>
  <c r="AA48" s="1"/>
  <c r="Y47"/>
  <c r="X47"/>
  <c r="Y46"/>
  <c r="X46"/>
  <c r="Y45"/>
  <c r="X45"/>
  <c r="Y44"/>
  <c r="X44"/>
  <c r="Y43"/>
  <c r="X43"/>
  <c r="Y42"/>
  <c r="X42"/>
  <c r="Y41"/>
  <c r="X41"/>
  <c r="Y40"/>
  <c r="X40"/>
  <c r="Y39"/>
  <c r="X39"/>
  <c r="Y38"/>
  <c r="X38"/>
  <c r="Y37"/>
  <c r="X37"/>
  <c r="Y36"/>
  <c r="X36"/>
  <c r="Y35"/>
  <c r="X35"/>
  <c r="Y34"/>
  <c r="X34"/>
  <c r="Y33"/>
  <c r="X33"/>
  <c r="Y32"/>
  <c r="X32"/>
  <c r="Y31"/>
  <c r="X31"/>
  <c r="Y30"/>
  <c r="X30"/>
  <c r="Y29"/>
  <c r="X29"/>
  <c r="Y28"/>
  <c r="X28"/>
  <c r="Y27"/>
  <c r="X27"/>
  <c r="Y26"/>
  <c r="X26"/>
  <c r="Y25"/>
  <c r="X25"/>
  <c r="Y24"/>
  <c r="X24"/>
  <c r="Y23"/>
  <c r="X23"/>
  <c r="Y22"/>
  <c r="X22"/>
  <c r="Y21"/>
  <c r="X21"/>
  <c r="Y20"/>
  <c r="X20"/>
  <c r="Y19"/>
  <c r="X19"/>
  <c r="Y18"/>
  <c r="X18"/>
  <c r="Y17"/>
  <c r="X17"/>
  <c r="Y15"/>
  <c r="X15"/>
  <c r="Y14"/>
  <c r="X14"/>
  <c r="E108" i="29"/>
  <c r="E107"/>
  <c r="E106"/>
  <c r="E105"/>
  <c r="E105" i="30" s="1"/>
  <c r="E104" i="29"/>
  <c r="E104" i="30" s="1"/>
  <c r="N104" s="1"/>
  <c r="E101" i="29"/>
  <c r="E100"/>
  <c r="E99"/>
  <c r="E98"/>
  <c r="E98" i="30" s="1"/>
  <c r="E97" i="29"/>
  <c r="E97" i="30" s="1"/>
  <c r="E94" i="29"/>
  <c r="E93"/>
  <c r="E93" i="30" s="1"/>
  <c r="E92" i="29"/>
  <c r="E92" i="30" s="1"/>
  <c r="E89" i="29"/>
  <c r="E89" i="30" s="1"/>
  <c r="E88" i="29"/>
  <c r="E88" i="30" s="1"/>
  <c r="N88" s="1"/>
  <c r="E84" i="29"/>
  <c r="E84" i="30" s="1"/>
  <c r="E80" i="29"/>
  <c r="E80" i="30" s="1"/>
  <c r="E79" i="29"/>
  <c r="E72"/>
  <c r="E72" i="30" s="1"/>
  <c r="N72" s="1"/>
  <c r="E69" i="29"/>
  <c r="E69" i="30" s="1"/>
  <c r="N69" s="1"/>
  <c r="E68" i="29"/>
  <c r="E65"/>
  <c r="E65" i="30" s="1"/>
  <c r="N61" i="29"/>
  <c r="E60"/>
  <c r="E60" i="30" s="1"/>
  <c r="E56" i="29"/>
  <c r="E55"/>
  <c r="E55" i="30" s="1"/>
  <c r="E52" i="29"/>
  <c r="E52" i="30" s="1"/>
  <c r="E50" i="29"/>
  <c r="E49"/>
  <c r="E47"/>
  <c r="E46"/>
  <c r="E45"/>
  <c r="E44"/>
  <c r="E44" i="30" s="1"/>
  <c r="E43" i="29"/>
  <c r="E43" i="30" s="1"/>
  <c r="E37" i="29"/>
  <c r="E37" i="30" s="1"/>
  <c r="E34" i="29"/>
  <c r="E34" i="30" s="1"/>
  <c r="E32" i="29"/>
  <c r="E32" i="30" s="1"/>
  <c r="N32" s="1"/>
  <c r="E25" i="29"/>
  <c r="E24"/>
  <c r="E24" i="30" s="1"/>
  <c r="E18" i="29"/>
  <c r="E17"/>
  <c r="E16"/>
  <c r="E16" i="30" s="1"/>
  <c r="E15" i="29"/>
  <c r="E15" i="30" s="1"/>
  <c r="E14" i="29"/>
  <c r="E14" i="30" s="1"/>
  <c r="E13" i="29"/>
  <c r="E13" i="30" s="1"/>
  <c r="S462" i="31"/>
  <c r="R462"/>
  <c r="AA203"/>
  <c r="K10"/>
  <c r="F10"/>
  <c r="C10"/>
  <c r="C8"/>
  <c r="N10" s="1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/>
  <c r="N194"/>
  <c r="N193"/>
  <c r="A190"/>
  <c r="N189"/>
  <c r="N188"/>
  <c r="N187"/>
  <c r="A184"/>
  <c r="A185"/>
  <c r="A186"/>
  <c r="N186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A571"/>
  <c r="AA569"/>
  <c r="AA568"/>
  <c r="AA567"/>
  <c r="AA566"/>
  <c r="AH572"/>
  <c r="AH571"/>
  <c r="AH569"/>
  <c r="AH568"/>
  <c r="AH567"/>
  <c r="AH566"/>
  <c r="T572"/>
  <c r="T569"/>
  <c r="T667" i="27"/>
  <c r="S667"/>
  <c r="T640"/>
  <c r="S640"/>
  <c r="T409"/>
  <c r="S409"/>
  <c r="T408"/>
  <c r="S408"/>
  <c r="T407"/>
  <c r="S407"/>
  <c r="T406"/>
  <c r="S406"/>
  <c r="T405"/>
  <c r="S405"/>
  <c r="T404"/>
  <c r="S404"/>
  <c r="T403"/>
  <c r="S403"/>
  <c r="T402"/>
  <c r="S402"/>
  <c r="AA408" i="1"/>
  <c r="Z408"/>
  <c r="S286" i="27"/>
  <c r="Z293" i="1"/>
  <c r="Z290"/>
  <c r="AO290" s="1"/>
  <c r="AT290" s="1"/>
  <c r="Z289"/>
  <c r="Z286"/>
  <c r="AH667"/>
  <c r="AG667"/>
  <c r="AX667"/>
  <c r="AH640"/>
  <c r="AG640"/>
  <c r="AX640"/>
  <c r="AG293"/>
  <c r="AX293"/>
  <c r="AG290"/>
  <c r="AX290"/>
  <c r="AG289"/>
  <c r="AX289"/>
  <c r="AG286"/>
  <c r="AX286"/>
  <c r="AH101"/>
  <c r="AX101"/>
  <c r="AH98"/>
  <c r="AX98"/>
  <c r="AH97"/>
  <c r="AX97"/>
  <c r="AH96"/>
  <c r="AX96"/>
  <c r="AH95"/>
  <c r="AX95"/>
  <c r="AH94"/>
  <c r="AX94"/>
  <c r="AH407"/>
  <c r="AG407"/>
  <c r="AX407"/>
  <c r="AH406"/>
  <c r="AG406"/>
  <c r="AX406"/>
  <c r="AH405"/>
  <c r="AG405"/>
  <c r="AX405"/>
  <c r="AH404"/>
  <c r="AG404"/>
  <c r="AX404"/>
  <c r="AH403"/>
  <c r="AG403"/>
  <c r="AX403"/>
  <c r="AH402"/>
  <c r="AG402"/>
  <c r="AX402"/>
  <c r="T101" i="27"/>
  <c r="T100"/>
  <c r="T99"/>
  <c r="T98"/>
  <c r="T97"/>
  <c r="T96"/>
  <c r="T95"/>
  <c r="T94"/>
  <c r="AA99" i="1"/>
  <c r="T408"/>
  <c r="S408"/>
  <c r="AO293"/>
  <c r="AT293" s="1"/>
  <c r="AO289"/>
  <c r="AO286"/>
  <c r="AT286" s="1"/>
  <c r="T99"/>
  <c r="AP99"/>
  <c r="AT99" s="1"/>
  <c r="AV99"/>
  <c r="AA285"/>
  <c r="Z285"/>
  <c r="AA113"/>
  <c r="Z113"/>
  <c r="T705" i="27"/>
  <c r="S705"/>
  <c r="T704"/>
  <c r="S704"/>
  <c r="AA705" i="1"/>
  <c r="Z705"/>
  <c r="AA704"/>
  <c r="Z704"/>
  <c r="T704"/>
  <c r="S704"/>
  <c r="AH704"/>
  <c r="AG704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J84" i="29" s="1"/>
  <c r="AG705" i="1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AP705" s="1"/>
  <c r="S705"/>
  <c r="I70" i="30"/>
  <c r="N5"/>
  <c r="E10"/>
  <c r="G10"/>
  <c r="H10"/>
  <c r="J10"/>
  <c r="K10"/>
  <c r="M10"/>
  <c r="N10"/>
  <c r="H9"/>
  <c r="K9"/>
  <c r="N9"/>
  <c r="G9"/>
  <c r="J9"/>
  <c r="M9"/>
  <c r="M5"/>
  <c r="J5"/>
  <c r="K1"/>
  <c r="G1"/>
  <c r="A1"/>
  <c r="B5" s="1"/>
  <c r="A2" i="8"/>
  <c r="A2" i="30" s="1"/>
  <c r="N57" i="4"/>
  <c r="N6"/>
  <c r="E10" i="29"/>
  <c r="H9"/>
  <c r="K9"/>
  <c r="N9"/>
  <c r="G9"/>
  <c r="J9"/>
  <c r="M9"/>
  <c r="M5"/>
  <c r="J5"/>
  <c r="K1"/>
  <c r="A1"/>
  <c r="B5" s="1"/>
  <c r="E10" i="8"/>
  <c r="G10"/>
  <c r="H10"/>
  <c r="H9"/>
  <c r="K9"/>
  <c r="N9"/>
  <c r="N60"/>
  <c r="G9"/>
  <c r="J9"/>
  <c r="M9"/>
  <c r="M60"/>
  <c r="H9" i="4"/>
  <c r="K9"/>
  <c r="G9"/>
  <c r="J9"/>
  <c r="D61" i="8"/>
  <c r="E60"/>
  <c r="D60"/>
  <c r="E60" i="4"/>
  <c r="D60"/>
  <c r="D61"/>
  <c r="E10"/>
  <c r="G10"/>
  <c r="E2" i="27"/>
  <c r="C6"/>
  <c r="G6"/>
  <c r="C8"/>
  <c r="N10"/>
  <c r="Q8"/>
  <c r="S8"/>
  <c r="C10"/>
  <c r="E12"/>
  <c r="I829" s="1"/>
  <c r="I831" s="1"/>
  <c r="I888" s="1"/>
  <c r="I890" s="1"/>
  <c r="H12"/>
  <c r="N2"/>
  <c r="N4" s="1"/>
  <c r="T117" s="1"/>
  <c r="N14"/>
  <c r="S14"/>
  <c r="T14"/>
  <c r="N15"/>
  <c r="S15"/>
  <c r="T15"/>
  <c r="N16"/>
  <c r="N17"/>
  <c r="N18"/>
  <c r="N19"/>
  <c r="N20"/>
  <c r="N21"/>
  <c r="N22"/>
  <c r="N23"/>
  <c r="N24"/>
  <c r="N25"/>
  <c r="N26"/>
  <c r="T26"/>
  <c r="N27"/>
  <c r="T27"/>
  <c r="AA27" i="1"/>
  <c r="N28" i="27"/>
  <c r="T28"/>
  <c r="AA28" i="1"/>
  <c r="N29" i="27"/>
  <c r="T29"/>
  <c r="AA29" i="1"/>
  <c r="N30" i="27"/>
  <c r="T30"/>
  <c r="AA30" i="1"/>
  <c r="N31" i="27"/>
  <c r="T31"/>
  <c r="AA31" i="1"/>
  <c r="N32" i="27"/>
  <c r="T32"/>
  <c r="AA32" i="1"/>
  <c r="N33" i="27"/>
  <c r="T33"/>
  <c r="AA33" i="1"/>
  <c r="N34" i="27"/>
  <c r="T34"/>
  <c r="AA34" i="1"/>
  <c r="N35" i="27"/>
  <c r="T35"/>
  <c r="AA35" i="1"/>
  <c r="N36" i="27"/>
  <c r="T36"/>
  <c r="AA36" i="1"/>
  <c r="N37" i="27"/>
  <c r="T37"/>
  <c r="AA37" i="1"/>
  <c r="N38" i="27"/>
  <c r="T38"/>
  <c r="AA38" i="1"/>
  <c r="N39" i="27"/>
  <c r="T39"/>
  <c r="AA39" i="1"/>
  <c r="N40" i="27"/>
  <c r="T40"/>
  <c r="AA40" i="1"/>
  <c r="N41" i="27"/>
  <c r="T41"/>
  <c r="AA41" i="1"/>
  <c r="N42" i="27"/>
  <c r="T42"/>
  <c r="AA42" i="1"/>
  <c r="N43" i="27"/>
  <c r="T43"/>
  <c r="AA43" i="1"/>
  <c r="N44" i="27"/>
  <c r="T44"/>
  <c r="AA44" i="1"/>
  <c r="N45" i="27"/>
  <c r="T45"/>
  <c r="AA45" i="1"/>
  <c r="N46" i="27"/>
  <c r="T46"/>
  <c r="AA46" i="1"/>
  <c r="N47" i="27"/>
  <c r="T47"/>
  <c r="AA47" i="1"/>
  <c r="N48" i="27"/>
  <c r="T48"/>
  <c r="AA48" i="1"/>
  <c r="N49" i="27"/>
  <c r="T49"/>
  <c r="AA49" i="1"/>
  <c r="N50" i="27"/>
  <c r="T50"/>
  <c r="AA50" i="1" s="1"/>
  <c r="N51" i="27"/>
  <c r="T51"/>
  <c r="AA51" i="1"/>
  <c r="N52" i="27"/>
  <c r="T52"/>
  <c r="AA52" i="1"/>
  <c r="N53" i="27"/>
  <c r="N54"/>
  <c r="N55"/>
  <c r="S55"/>
  <c r="N56"/>
  <c r="T56"/>
  <c r="N57"/>
  <c r="T57"/>
  <c r="AA57" i="1"/>
  <c r="AP57" s="1"/>
  <c r="N58" i="27"/>
  <c r="T58"/>
  <c r="AA58" i="1"/>
  <c r="N59" i="27"/>
  <c r="T59"/>
  <c r="AA59" i="1"/>
  <c r="AP59" s="1"/>
  <c r="N60" i="27"/>
  <c r="S60"/>
  <c r="T60"/>
  <c r="N61"/>
  <c r="S61"/>
  <c r="T61"/>
  <c r="N62"/>
  <c r="T62"/>
  <c r="N63"/>
  <c r="T63"/>
  <c r="N64"/>
  <c r="T64"/>
  <c r="N65"/>
  <c r="T65"/>
  <c r="N66"/>
  <c r="T66"/>
  <c r="N67"/>
  <c r="T67"/>
  <c r="N68"/>
  <c r="T68"/>
  <c r="N69"/>
  <c r="T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 s="1"/>
  <c r="AO115" s="1"/>
  <c r="N116" i="27"/>
  <c r="N117"/>
  <c r="S117"/>
  <c r="N118"/>
  <c r="T118"/>
  <c r="N119"/>
  <c r="S119"/>
  <c r="N120"/>
  <c r="S120"/>
  <c r="T120"/>
  <c r="N121"/>
  <c r="S121"/>
  <c r="T121"/>
  <c r="N122"/>
  <c r="T122"/>
  <c r="N123"/>
  <c r="N124"/>
  <c r="N125"/>
  <c r="T125"/>
  <c r="N126"/>
  <c r="N127"/>
  <c r="T127"/>
  <c r="N128"/>
  <c r="T128"/>
  <c r="N129"/>
  <c r="N130"/>
  <c r="T130"/>
  <c r="N131"/>
  <c r="N132"/>
  <c r="T132"/>
  <c r="AA132" i="1" s="1"/>
  <c r="N133" i="27"/>
  <c r="T133"/>
  <c r="N134"/>
  <c r="N135"/>
  <c r="T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T160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N177"/>
  <c r="S177"/>
  <c r="T177"/>
  <c r="N178"/>
  <c r="N179"/>
  <c r="S179"/>
  <c r="T179"/>
  <c r="N180"/>
  <c r="S180"/>
  <c r="T180"/>
  <c r="N181"/>
  <c r="S181"/>
  <c r="T181"/>
  <c r="N182"/>
  <c r="S182"/>
  <c r="T182"/>
  <c r="N183"/>
  <c r="S183"/>
  <c r="T183"/>
  <c r="N184"/>
  <c r="N185"/>
  <c r="N186"/>
  <c r="N187"/>
  <c r="N188"/>
  <c r="N189"/>
  <c r="N190"/>
  <c r="N191"/>
  <c r="S191"/>
  <c r="T191"/>
  <c r="AA191" i="1"/>
  <c r="N192" i="27"/>
  <c r="S192"/>
  <c r="Z192" i="1" s="1"/>
  <c r="AO192" s="1"/>
  <c r="T192" i="27"/>
  <c r="N193"/>
  <c r="S193"/>
  <c r="T193"/>
  <c r="AA193" i="1"/>
  <c r="N194" i="27"/>
  <c r="S194"/>
  <c r="Z194" i="1" s="1"/>
  <c r="T194" i="27"/>
  <c r="N195"/>
  <c r="N196"/>
  <c r="N197"/>
  <c r="N198"/>
  <c r="N199"/>
  <c r="S199"/>
  <c r="T199"/>
  <c r="AA199" i="1"/>
  <c r="N200" i="27"/>
  <c r="S200"/>
  <c r="Z200" i="1"/>
  <c r="T200" i="27"/>
  <c r="N201"/>
  <c r="S201"/>
  <c r="T201"/>
  <c r="AA201" i="1"/>
  <c r="AP201" s="1"/>
  <c r="N202" i="27"/>
  <c r="S202"/>
  <c r="Z202" i="1" s="1"/>
  <c r="T202" i="27"/>
  <c r="N203"/>
  <c r="S203"/>
  <c r="T203"/>
  <c r="AA203" i="1"/>
  <c r="N204" i="27"/>
  <c r="S204"/>
  <c r="Z204" i="1"/>
  <c r="T204" i="27"/>
  <c r="N205"/>
  <c r="S205"/>
  <c r="T205"/>
  <c r="AA205" i="1"/>
  <c r="N206" i="27"/>
  <c r="S206"/>
  <c r="Z206" i="1"/>
  <c r="T206" i="27"/>
  <c r="N207"/>
  <c r="S207"/>
  <c r="T207"/>
  <c r="N208"/>
  <c r="S208"/>
  <c r="T208"/>
  <c r="N209"/>
  <c r="S209"/>
  <c r="T209"/>
  <c r="N210"/>
  <c r="S210"/>
  <c r="T210"/>
  <c r="N211"/>
  <c r="S211"/>
  <c r="T211"/>
  <c r="N212"/>
  <c r="S212"/>
  <c r="Z212" i="1"/>
  <c r="T212" i="27"/>
  <c r="N213"/>
  <c r="S213"/>
  <c r="T213"/>
  <c r="AA213" i="1"/>
  <c r="N214" i="27"/>
  <c r="S214"/>
  <c r="T214"/>
  <c r="N215"/>
  <c r="S215"/>
  <c r="T215"/>
  <c r="N216"/>
  <c r="S216"/>
  <c r="T216"/>
  <c r="N217"/>
  <c r="S217"/>
  <c r="T217"/>
  <c r="N218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T271"/>
  <c r="AA271" i="1"/>
  <c r="N272" i="27"/>
  <c r="S272"/>
  <c r="Z272" i="1" s="1"/>
  <c r="T272" i="27"/>
  <c r="N273"/>
  <c r="S273"/>
  <c r="T273"/>
  <c r="AA273" i="1"/>
  <c r="N274" i="27"/>
  <c r="S274"/>
  <c r="Z274" i="1"/>
  <c r="T274" i="27"/>
  <c r="N275"/>
  <c r="S275"/>
  <c r="T275"/>
  <c r="AA275" i="1"/>
  <c r="N276" i="27"/>
  <c r="S276"/>
  <c r="Z276" i="1"/>
  <c r="T276" i="27"/>
  <c r="N277"/>
  <c r="S277"/>
  <c r="T277"/>
  <c r="AA277" i="1"/>
  <c r="N278" i="27"/>
  <c r="S278"/>
  <c r="Z278" i="1"/>
  <c r="T278" i="27"/>
  <c r="N279"/>
  <c r="S279"/>
  <c r="T279"/>
  <c r="N280"/>
  <c r="S280"/>
  <c r="T280"/>
  <c r="N281"/>
  <c r="S281"/>
  <c r="T281"/>
  <c r="AA281" i="1"/>
  <c r="AP281" s="1"/>
  <c r="N282" i="27"/>
  <c r="S282"/>
  <c r="Z282" i="1"/>
  <c r="T282" i="27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T322"/>
  <c r="N323"/>
  <c r="N324"/>
  <c r="N325"/>
  <c r="N326"/>
  <c r="N327"/>
  <c r="S327"/>
  <c r="T327"/>
  <c r="N328"/>
  <c r="S328"/>
  <c r="T328"/>
  <c r="N329"/>
  <c r="S329"/>
  <c r="T329"/>
  <c r="N330"/>
  <c r="S330"/>
  <c r="T330"/>
  <c r="N331"/>
  <c r="N332"/>
  <c r="N333"/>
  <c r="N334"/>
  <c r="N335"/>
  <c r="N336"/>
  <c r="N337"/>
  <c r="N338"/>
  <c r="N339"/>
  <c r="N340"/>
  <c r="N341"/>
  <c r="N342"/>
  <c r="N343"/>
  <c r="N344"/>
  <c r="S344"/>
  <c r="T344"/>
  <c r="AA344" i="1"/>
  <c r="N345" i="27"/>
  <c r="S345"/>
  <c r="Z345" i="1"/>
  <c r="T345" i="27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N387"/>
  <c r="S387"/>
  <c r="T387"/>
  <c r="AA387" i="1"/>
  <c r="N388" i="27"/>
  <c r="S388"/>
  <c r="T388"/>
  <c r="N389"/>
  <c r="S389"/>
  <c r="T389"/>
  <c r="N390"/>
  <c r="S390"/>
  <c r="T390"/>
  <c r="N391"/>
  <c r="S391"/>
  <c r="T391"/>
  <c r="AA391" i="1"/>
  <c r="N392" i="27"/>
  <c r="S392"/>
  <c r="T392"/>
  <c r="N393"/>
  <c r="S393"/>
  <c r="T393"/>
  <c r="N394"/>
  <c r="S394"/>
  <c r="T394"/>
  <c r="N395"/>
  <c r="S395"/>
  <c r="T395"/>
  <c r="AA395" i="1"/>
  <c r="N396" i="27"/>
  <c r="S396"/>
  <c r="T396"/>
  <c r="N397"/>
  <c r="S397"/>
  <c r="T397"/>
  <c r="N398"/>
  <c r="S398"/>
  <c r="T398"/>
  <c r="N399"/>
  <c r="S399"/>
  <c r="T399"/>
  <c r="AA399" i="1"/>
  <c r="N400" i="27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/>
  <c r="T524" i="27"/>
  <c r="N525"/>
  <c r="S525"/>
  <c r="T525"/>
  <c r="AA525" i="1"/>
  <c r="N526" i="27"/>
  <c r="S526"/>
  <c r="Z526" i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/>
  <c r="T532" i="27"/>
  <c r="N533"/>
  <c r="S533"/>
  <c r="T533"/>
  <c r="AA533" i="1"/>
  <c r="N534" i="27"/>
  <c r="S534"/>
  <c r="Z534" i="1" s="1"/>
  <c r="T534" i="27"/>
  <c r="N535"/>
  <c r="S535"/>
  <c r="T535"/>
  <c r="N536"/>
  <c r="S536"/>
  <c r="T536"/>
  <c r="N537"/>
  <c r="S537"/>
  <c r="T537"/>
  <c r="N538"/>
  <c r="S538"/>
  <c r="T538"/>
  <c r="N539"/>
  <c r="S539"/>
  <c r="T539"/>
  <c r="N540"/>
  <c r="S540"/>
  <c r="Z540" i="1"/>
  <c r="T540" i="27"/>
  <c r="N541"/>
  <c r="S541"/>
  <c r="T541"/>
  <c r="AA541" i="1"/>
  <c r="N542" i="27"/>
  <c r="S542"/>
  <c r="Z542" i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/>
  <c r="T548" i="27"/>
  <c r="N549"/>
  <c r="S549"/>
  <c r="T549"/>
  <c r="AA549" i="1"/>
  <c r="N550" i="27"/>
  <c r="S550"/>
  <c r="Z550" i="1"/>
  <c r="T550" i="27"/>
  <c r="N551"/>
  <c r="S551"/>
  <c r="T551"/>
  <c r="S552"/>
  <c r="T552"/>
  <c r="S553"/>
  <c r="T553"/>
  <c r="N554"/>
  <c r="S554"/>
  <c r="T554"/>
  <c r="AA554" i="1"/>
  <c r="AP554" s="1"/>
  <c r="N555" i="27"/>
  <c r="S555"/>
  <c r="Z555" i="1"/>
  <c r="T555" i="27"/>
  <c r="N556"/>
  <c r="S556"/>
  <c r="T556"/>
  <c r="AA556" i="1"/>
  <c r="N557" i="27"/>
  <c r="S557"/>
  <c r="T557"/>
  <c r="S558"/>
  <c r="T558"/>
  <c r="S559"/>
  <c r="T559"/>
  <c r="N560"/>
  <c r="S560"/>
  <c r="T560"/>
  <c r="N561"/>
  <c r="S561"/>
  <c r="T561"/>
  <c r="N562"/>
  <c r="S562"/>
  <c r="T562"/>
  <c r="S563"/>
  <c r="T563"/>
  <c r="S564"/>
  <c r="T564"/>
  <c r="AA564" i="1"/>
  <c r="N565" i="27"/>
  <c r="S565"/>
  <c r="Z565" i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/>
  <c r="T581" i="27"/>
  <c r="N582"/>
  <c r="S582"/>
  <c r="T582"/>
  <c r="N583"/>
  <c r="S583"/>
  <c r="T583"/>
  <c r="N584"/>
  <c r="S584"/>
  <c r="T584"/>
  <c r="N585"/>
  <c r="S585"/>
  <c r="T585"/>
  <c r="N586"/>
  <c r="S586"/>
  <c r="T586"/>
  <c r="AA586" i="1"/>
  <c r="N587" i="27"/>
  <c r="S587"/>
  <c r="Z587" i="1"/>
  <c r="T587" i="27"/>
  <c r="N588"/>
  <c r="S588"/>
  <c r="T588"/>
  <c r="AA588" i="1"/>
  <c r="AP588" s="1"/>
  <c r="N589" i="27"/>
  <c r="S589"/>
  <c r="Z589" i="1"/>
  <c r="T589" i="27"/>
  <c r="N590"/>
  <c r="S590"/>
  <c r="T590"/>
  <c r="N591"/>
  <c r="S591"/>
  <c r="T591"/>
  <c r="N592"/>
  <c r="S592"/>
  <c r="T592"/>
  <c r="N593"/>
  <c r="S593"/>
  <c r="T593"/>
  <c r="N594"/>
  <c r="S594"/>
  <c r="T594"/>
  <c r="N595"/>
  <c r="S595"/>
  <c r="T595"/>
  <c r="N596"/>
  <c r="S596"/>
  <c r="T596"/>
  <c r="N597"/>
  <c r="S597"/>
  <c r="T597"/>
  <c r="N598"/>
  <c r="S598"/>
  <c r="T598"/>
  <c r="N599"/>
  <c r="S599"/>
  <c r="T599"/>
  <c r="N600"/>
  <c r="S600"/>
  <c r="T600"/>
  <c r="AA600" i="1"/>
  <c r="AP600" s="1"/>
  <c r="N602" i="27"/>
  <c r="S602"/>
  <c r="Z602" i="1" s="1"/>
  <c r="T602" i="27"/>
  <c r="N603"/>
  <c r="S603"/>
  <c r="T603"/>
  <c r="AA603" i="1"/>
  <c r="N604" i="27"/>
  <c r="N605"/>
  <c r="S605"/>
  <c r="T605"/>
  <c r="N606"/>
  <c r="S606"/>
  <c r="T606"/>
  <c r="N607"/>
  <c r="S607"/>
  <c r="T607"/>
  <c r="N608"/>
  <c r="N609"/>
  <c r="S609"/>
  <c r="T609"/>
  <c r="AA609" i="1"/>
  <c r="AP609" s="1"/>
  <c r="N610" i="27"/>
  <c r="S610"/>
  <c r="Z610" i="1" s="1"/>
  <c r="T610" i="27"/>
  <c r="N611"/>
  <c r="S611"/>
  <c r="T611"/>
  <c r="N612"/>
  <c r="S612"/>
  <c r="T612"/>
  <c r="N613"/>
  <c r="S613"/>
  <c r="T613"/>
  <c r="N614"/>
  <c r="S614"/>
  <c r="T614"/>
  <c r="N615"/>
  <c r="S615"/>
  <c r="T615"/>
  <c r="AA615" i="1"/>
  <c r="N616" i="27"/>
  <c r="S616"/>
  <c r="Z616" i="1" s="1"/>
  <c r="T616" i="27"/>
  <c r="N617"/>
  <c r="S617"/>
  <c r="T617"/>
  <c r="N618"/>
  <c r="S618"/>
  <c r="T618"/>
  <c r="N619"/>
  <c r="S619"/>
  <c r="T619"/>
  <c r="AA619" i="1"/>
  <c r="N620" i="27"/>
  <c r="S620"/>
  <c r="Z620" i="1"/>
  <c r="T620" i="27"/>
  <c r="N621"/>
  <c r="S621"/>
  <c r="T621"/>
  <c r="N622"/>
  <c r="S622"/>
  <c r="T622"/>
  <c r="N623"/>
  <c r="S623"/>
  <c r="T623"/>
  <c r="AA623" i="1"/>
  <c r="N624" i="27"/>
  <c r="S624"/>
  <c r="Z624" i="1"/>
  <c r="T624" i="27"/>
  <c r="N625"/>
  <c r="S625"/>
  <c r="T625"/>
  <c r="AA625" i="1"/>
  <c r="N626" i="27"/>
  <c r="S626"/>
  <c r="Z626" i="1"/>
  <c r="T626" i="27"/>
  <c r="N627"/>
  <c r="S627"/>
  <c r="T627"/>
  <c r="AA627" i="1"/>
  <c r="N628" i="27"/>
  <c r="S628"/>
  <c r="Z628" i="1"/>
  <c r="T628" i="27"/>
  <c r="N629"/>
  <c r="S629"/>
  <c r="T629"/>
  <c r="AA629" i="1"/>
  <c r="N630" i="27"/>
  <c r="S630"/>
  <c r="Z630" i="1" s="1"/>
  <c r="T630" i="27"/>
  <c r="N631"/>
  <c r="S631"/>
  <c r="T631"/>
  <c r="AA631" i="1"/>
  <c r="N632" i="27"/>
  <c r="S632"/>
  <c r="Z632" i="1" s="1"/>
  <c r="AO632" s="1"/>
  <c r="T632" i="27"/>
  <c r="N633"/>
  <c r="S633"/>
  <c r="T633"/>
  <c r="AA633" i="1"/>
  <c r="N634" i="27"/>
  <c r="S634"/>
  <c r="Z634" i="1" s="1"/>
  <c r="AO634" s="1"/>
  <c r="T634" i="27"/>
  <c r="N635"/>
  <c r="S635"/>
  <c r="T635"/>
  <c r="AA635" i="1"/>
  <c r="N636" i="27"/>
  <c r="S636"/>
  <c r="Z636" i="1"/>
  <c r="AO636" s="1"/>
  <c r="T636" i="27"/>
  <c r="N637"/>
  <c r="S637"/>
  <c r="T637"/>
  <c r="AA637" i="1"/>
  <c r="N638" i="27"/>
  <c r="S638"/>
  <c r="Z638" i="1"/>
  <c r="T638" i="27"/>
  <c r="N639"/>
  <c r="S639"/>
  <c r="T639"/>
  <c r="AA639" i="1"/>
  <c r="N640" i="27"/>
  <c r="N641"/>
  <c r="S641"/>
  <c r="T641"/>
  <c r="AA641" i="1"/>
  <c r="N642" i="27"/>
  <c r="S642"/>
  <c r="Z642" i="1"/>
  <c r="T642" i="27"/>
  <c r="N643"/>
  <c r="S643"/>
  <c r="T643"/>
  <c r="AA643" i="1"/>
  <c r="N644" i="27"/>
  <c r="S644"/>
  <c r="Z644" i="1"/>
  <c r="T644" i="27"/>
  <c r="N645"/>
  <c r="S645"/>
  <c r="T645"/>
  <c r="AA645" i="1"/>
  <c r="N646" i="27"/>
  <c r="S646"/>
  <c r="Z646" i="1"/>
  <c r="T646" i="27"/>
  <c r="N647"/>
  <c r="S647"/>
  <c r="T647"/>
  <c r="AA647" i="1"/>
  <c r="N648" i="27"/>
  <c r="S648"/>
  <c r="Z648" i="1"/>
  <c r="T648" i="27"/>
  <c r="N649"/>
  <c r="S649"/>
  <c r="T649"/>
  <c r="AA649" i="1"/>
  <c r="N650" i="27"/>
  <c r="S650"/>
  <c r="Z650" i="1"/>
  <c r="T650" i="27"/>
  <c r="N651"/>
  <c r="S651"/>
  <c r="T651"/>
  <c r="AA651" i="1"/>
  <c r="N652" i="27"/>
  <c r="S652"/>
  <c r="Z652" i="1"/>
  <c r="T652" i="27"/>
  <c r="N653"/>
  <c r="S653"/>
  <c r="T653"/>
  <c r="AA653" i="1"/>
  <c r="N654" i="27"/>
  <c r="S654"/>
  <c r="Z654" i="1" s="1"/>
  <c r="T654" i="27"/>
  <c r="N655"/>
  <c r="S655"/>
  <c r="T655"/>
  <c r="N656"/>
  <c r="S656"/>
  <c r="T656"/>
  <c r="N657"/>
  <c r="S657"/>
  <c r="T657"/>
  <c r="N658"/>
  <c r="S658"/>
  <c r="T658"/>
  <c r="N659"/>
  <c r="S659"/>
  <c r="T659"/>
  <c r="N660"/>
  <c r="S660"/>
  <c r="T660"/>
  <c r="N661"/>
  <c r="S661"/>
  <c r="T661"/>
  <c r="N662"/>
  <c r="S662"/>
  <c r="T662"/>
  <c r="N663"/>
  <c r="S663"/>
  <c r="T663"/>
  <c r="N664"/>
  <c r="S664"/>
  <c r="T664"/>
  <c r="N665"/>
  <c r="S665"/>
  <c r="T665"/>
  <c r="N666"/>
  <c r="S666"/>
  <c r="T666"/>
  <c r="N667"/>
  <c r="N668"/>
  <c r="S668"/>
  <c r="T668"/>
  <c r="N669"/>
  <c r="S669"/>
  <c r="T669"/>
  <c r="N670"/>
  <c r="S670"/>
  <c r="T670"/>
  <c r="N671"/>
  <c r="S671"/>
  <c r="T671"/>
  <c r="N672"/>
  <c r="S672"/>
  <c r="T672"/>
  <c r="N673"/>
  <c r="S673"/>
  <c r="T673"/>
  <c r="N674"/>
  <c r="S674"/>
  <c r="T674"/>
  <c r="N675"/>
  <c r="S675"/>
  <c r="T675"/>
  <c r="N676"/>
  <c r="S676"/>
  <c r="T676"/>
  <c r="N677"/>
  <c r="S677"/>
  <c r="T677"/>
  <c r="N678"/>
  <c r="S678"/>
  <c r="T678"/>
  <c r="N679"/>
  <c r="S679"/>
  <c r="T679"/>
  <c r="N680"/>
  <c r="S680"/>
  <c r="T680"/>
  <c r="N681"/>
  <c r="S681"/>
  <c r="T681"/>
  <c r="N682"/>
  <c r="S682"/>
  <c r="T682"/>
  <c r="N683"/>
  <c r="S683"/>
  <c r="T683"/>
  <c r="N684"/>
  <c r="S684"/>
  <c r="T684"/>
  <c r="N685"/>
  <c r="S685"/>
  <c r="T685"/>
  <c r="N686"/>
  <c r="S686"/>
  <c r="T686"/>
  <c r="N687"/>
  <c r="S687"/>
  <c r="T687"/>
  <c r="N688"/>
  <c r="S688"/>
  <c r="T688"/>
  <c r="N689"/>
  <c r="S689"/>
  <c r="T689"/>
  <c r="N690"/>
  <c r="S690"/>
  <c r="T690"/>
  <c r="N691"/>
  <c r="S691"/>
  <c r="T691"/>
  <c r="N692"/>
  <c r="S692"/>
  <c r="T692"/>
  <c r="N693"/>
  <c r="S693"/>
  <c r="T693"/>
  <c r="N694"/>
  <c r="S694"/>
  <c r="T694"/>
  <c r="N695"/>
  <c r="S695"/>
  <c r="T695"/>
  <c r="N696"/>
  <c r="S696"/>
  <c r="T696"/>
  <c r="N697"/>
  <c r="S697"/>
  <c r="T697"/>
  <c r="N698"/>
  <c r="S698"/>
  <c r="T698"/>
  <c r="N699"/>
  <c r="S699"/>
  <c r="T699"/>
  <c r="N700"/>
  <c r="S700"/>
  <c r="T700"/>
  <c r="N701"/>
  <c r="S701"/>
  <c r="T701"/>
  <c r="N702"/>
  <c r="S702"/>
  <c r="T702"/>
  <c r="N703"/>
  <c r="S703"/>
  <c r="T703"/>
  <c r="N704"/>
  <c r="N705"/>
  <c r="N706"/>
  <c r="S706"/>
  <c r="T706"/>
  <c r="N707"/>
  <c r="S707"/>
  <c r="T707"/>
  <c r="N708"/>
  <c r="S708"/>
  <c r="T708"/>
  <c r="N709"/>
  <c r="S709"/>
  <c r="T709"/>
  <c r="N710"/>
  <c r="S710"/>
  <c r="T710"/>
  <c r="N711"/>
  <c r="S711"/>
  <c r="T711"/>
  <c r="N712"/>
  <c r="S712"/>
  <c r="T712"/>
  <c r="N713"/>
  <c r="S713"/>
  <c r="T713"/>
  <c r="N714"/>
  <c r="S714"/>
  <c r="T714"/>
  <c r="N715"/>
  <c r="S715"/>
  <c r="T715"/>
  <c r="N716"/>
  <c r="S716"/>
  <c r="T716"/>
  <c r="N717"/>
  <c r="S717"/>
  <c r="T717"/>
  <c r="N718"/>
  <c r="S718"/>
  <c r="T718"/>
  <c r="N719"/>
  <c r="S719"/>
  <c r="T719"/>
  <c r="N720"/>
  <c r="S720"/>
  <c r="T720"/>
  <c r="N721"/>
  <c r="S721"/>
  <c r="T721"/>
  <c r="N722"/>
  <c r="S722"/>
  <c r="T722"/>
  <c r="N723"/>
  <c r="S723"/>
  <c r="T723"/>
  <c r="N724"/>
  <c r="S724"/>
  <c r="T724"/>
  <c r="N725"/>
  <c r="S725"/>
  <c r="T725"/>
  <c r="N726"/>
  <c r="S726"/>
  <c r="T726"/>
  <c r="N727"/>
  <c r="S727"/>
  <c r="T727"/>
  <c r="N728"/>
  <c r="S728"/>
  <c r="T728"/>
  <c r="N729"/>
  <c r="S729"/>
  <c r="T729"/>
  <c r="N730"/>
  <c r="S730"/>
  <c r="T730"/>
  <c r="N731"/>
  <c r="S731"/>
  <c r="T731"/>
  <c r="N732"/>
  <c r="S732"/>
  <c r="T732"/>
  <c r="N733"/>
  <c r="S733"/>
  <c r="T733"/>
  <c r="N734"/>
  <c r="S734"/>
  <c r="T734"/>
  <c r="N735"/>
  <c r="S735"/>
  <c r="T735"/>
  <c r="N736"/>
  <c r="S736"/>
  <c r="T736"/>
  <c r="N737"/>
  <c r="S737"/>
  <c r="T737"/>
  <c r="N738"/>
  <c r="S738"/>
  <c r="T738"/>
  <c r="N739"/>
  <c r="S739"/>
  <c r="T739"/>
  <c r="N740"/>
  <c r="S740"/>
  <c r="T740"/>
  <c r="N741"/>
  <c r="S741"/>
  <c r="T741"/>
  <c r="N742"/>
  <c r="S742"/>
  <c r="T742"/>
  <c r="N743"/>
  <c r="S743"/>
  <c r="T743"/>
  <c r="N744"/>
  <c r="S744"/>
  <c r="T744"/>
  <c r="N745"/>
  <c r="S745"/>
  <c r="T745"/>
  <c r="N746"/>
  <c r="S746"/>
  <c r="T746"/>
  <c r="N747"/>
  <c r="S747"/>
  <c r="T747"/>
  <c r="N748"/>
  <c r="S748"/>
  <c r="T748"/>
  <c r="N749"/>
  <c r="S749"/>
  <c r="T749"/>
  <c r="N750"/>
  <c r="S750"/>
  <c r="T750"/>
  <c r="N751"/>
  <c r="S751"/>
  <c r="T751"/>
  <c r="N752"/>
  <c r="S752"/>
  <c r="T752"/>
  <c r="N753"/>
  <c r="S753"/>
  <c r="T753"/>
  <c r="N754"/>
  <c r="S754"/>
  <c r="T754"/>
  <c r="N755"/>
  <c r="S755"/>
  <c r="T755"/>
  <c r="N756"/>
  <c r="S756"/>
  <c r="T756"/>
  <c r="N757"/>
  <c r="S757"/>
  <c r="T757"/>
  <c r="N758"/>
  <c r="S758"/>
  <c r="T758"/>
  <c r="N759"/>
  <c r="S759"/>
  <c r="T759"/>
  <c r="N760"/>
  <c r="S760"/>
  <c r="T760"/>
  <c r="N761"/>
  <c r="S761"/>
  <c r="V761"/>
  <c r="T761"/>
  <c r="N762"/>
  <c r="S762"/>
  <c r="T762"/>
  <c r="N763"/>
  <c r="S763"/>
  <c r="V763"/>
  <c r="T763"/>
  <c r="N764"/>
  <c r="S764"/>
  <c r="T764"/>
  <c r="N765"/>
  <c r="S765"/>
  <c r="T765"/>
  <c r="N766"/>
  <c r="S766"/>
  <c r="T766"/>
  <c r="N767"/>
  <c r="S767"/>
  <c r="T767"/>
  <c r="N768"/>
  <c r="S768"/>
  <c r="T768"/>
  <c r="N769"/>
  <c r="S769"/>
  <c r="T769"/>
  <c r="N770"/>
  <c r="S770"/>
  <c r="T770"/>
  <c r="N771"/>
  <c r="S771"/>
  <c r="T771"/>
  <c r="N772"/>
  <c r="S772"/>
  <c r="T772"/>
  <c r="N773"/>
  <c r="S773"/>
  <c r="T773"/>
  <c r="N774"/>
  <c r="S774"/>
  <c r="T774"/>
  <c r="N775"/>
  <c r="S775"/>
  <c r="T775"/>
  <c r="N776"/>
  <c r="S776"/>
  <c r="T776"/>
  <c r="N777"/>
  <c r="S777"/>
  <c r="T777"/>
  <c r="N778"/>
  <c r="S778"/>
  <c r="T778"/>
  <c r="N779"/>
  <c r="S779"/>
  <c r="T779"/>
  <c r="N780"/>
  <c r="S780"/>
  <c r="T780"/>
  <c r="N781"/>
  <c r="S781"/>
  <c r="T781"/>
  <c r="N782"/>
  <c r="S782"/>
  <c r="T782"/>
  <c r="N783"/>
  <c r="S783"/>
  <c r="T783"/>
  <c r="N784"/>
  <c r="S784"/>
  <c r="T784"/>
  <c r="N785"/>
  <c r="S785"/>
  <c r="T785"/>
  <c r="N786"/>
  <c r="S786"/>
  <c r="T786"/>
  <c r="N787"/>
  <c r="S787"/>
  <c r="T787"/>
  <c r="N788"/>
  <c r="S788"/>
  <c r="T788"/>
  <c r="N789"/>
  <c r="S789"/>
  <c r="T789"/>
  <c r="N790"/>
  <c r="S790"/>
  <c r="T790"/>
  <c r="N791"/>
  <c r="S791"/>
  <c r="T791"/>
  <c r="N792"/>
  <c r="S792"/>
  <c r="T792"/>
  <c r="N793"/>
  <c r="S793"/>
  <c r="T793"/>
  <c r="N794"/>
  <c r="S794"/>
  <c r="T794"/>
  <c r="N795"/>
  <c r="S795"/>
  <c r="T795"/>
  <c r="N796"/>
  <c r="S796"/>
  <c r="T796"/>
  <c r="N797"/>
  <c r="S797"/>
  <c r="T797"/>
  <c r="N798"/>
  <c r="S798"/>
  <c r="T798"/>
  <c r="N799"/>
  <c r="S799"/>
  <c r="T799"/>
  <c r="N800"/>
  <c r="S800"/>
  <c r="T800"/>
  <c r="N801"/>
  <c r="S801"/>
  <c r="T801"/>
  <c r="N802"/>
  <c r="S802"/>
  <c r="T802"/>
  <c r="N803"/>
  <c r="S803"/>
  <c r="T803"/>
  <c r="N804"/>
  <c r="S804"/>
  <c r="T804"/>
  <c r="N805"/>
  <c r="S805"/>
  <c r="T805"/>
  <c r="N806"/>
  <c r="S806"/>
  <c r="T806"/>
  <c r="N807"/>
  <c r="S807"/>
  <c r="T807"/>
  <c r="N808"/>
  <c r="S808"/>
  <c r="T808"/>
  <c r="N809"/>
  <c r="S809"/>
  <c r="T809"/>
  <c r="N810"/>
  <c r="S810"/>
  <c r="T810"/>
  <c r="N811"/>
  <c r="S811"/>
  <c r="T811"/>
  <c r="N812"/>
  <c r="S812"/>
  <c r="T812"/>
  <c r="N813"/>
  <c r="S813"/>
  <c r="T813"/>
  <c r="N814"/>
  <c r="S814"/>
  <c r="T814"/>
  <c r="N815"/>
  <c r="S815"/>
  <c r="T815"/>
  <c r="N816"/>
  <c r="S816"/>
  <c r="T816"/>
  <c r="N817"/>
  <c r="S817"/>
  <c r="T817"/>
  <c r="N818"/>
  <c r="S818"/>
  <c r="T818"/>
  <c r="N819"/>
  <c r="S819"/>
  <c r="T819"/>
  <c r="N820"/>
  <c r="S820"/>
  <c r="T820"/>
  <c r="N821"/>
  <c r="S821"/>
  <c r="T821"/>
  <c r="N822"/>
  <c r="S822"/>
  <c r="T822"/>
  <c r="N823"/>
  <c r="S823"/>
  <c r="T823"/>
  <c r="N824"/>
  <c r="S824"/>
  <c r="T824"/>
  <c r="N825"/>
  <c r="S825"/>
  <c r="T825"/>
  <c r="N826"/>
  <c r="S826"/>
  <c r="T826"/>
  <c r="N827"/>
  <c r="S827"/>
  <c r="T827"/>
  <c r="N828"/>
  <c r="S828"/>
  <c r="T828"/>
  <c r="O829"/>
  <c r="P829"/>
  <c r="Q829"/>
  <c r="R829"/>
  <c r="N832"/>
  <c r="N833"/>
  <c r="N834"/>
  <c r="N835"/>
  <c r="T835"/>
  <c r="AA835" i="1" s="1"/>
  <c r="N836" i="27"/>
  <c r="T836"/>
  <c r="AA836" i="1"/>
  <c r="N837" i="27"/>
  <c r="N838"/>
  <c r="N839"/>
  <c r="N840"/>
  <c r="N841"/>
  <c r="N842"/>
  <c r="T842"/>
  <c r="AA842" i="1"/>
  <c r="N843" i="27"/>
  <c r="T843"/>
  <c r="AA843" i="1"/>
  <c r="N844" i="27"/>
  <c r="T844"/>
  <c r="AA844" i="1"/>
  <c r="N845" i="27"/>
  <c r="T845"/>
  <c r="AA845" i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/>
  <c r="N870" i="27"/>
  <c r="T870"/>
  <c r="N871"/>
  <c r="T871"/>
  <c r="N872"/>
  <c r="T872"/>
  <c r="N873"/>
  <c r="T873"/>
  <c r="AA873" i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AA885" i="1" s="1"/>
  <c r="AP885" s="1"/>
  <c r="AT885" s="1"/>
  <c r="N886" i="27"/>
  <c r="T886"/>
  <c r="AA886" i="1" s="1"/>
  <c r="AP886" s="1"/>
  <c r="AT886" s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 s="1"/>
  <c r="Q8"/>
  <c r="S8"/>
  <c r="C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 s="1"/>
  <c r="I831" s="1"/>
  <c r="I888" s="1"/>
  <c r="I890" s="1"/>
  <c r="H12"/>
  <c r="N2" s="1"/>
  <c r="N4" s="1"/>
  <c r="V117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R888"/>
  <c r="R890" s="1"/>
  <c r="R13" s="1"/>
  <c r="P898"/>
  <c r="P899"/>
  <c r="P904"/>
  <c r="P905"/>
  <c r="T905"/>
  <c r="P907"/>
  <c r="P908"/>
  <c r="T908"/>
  <c r="P910"/>
  <c r="P911"/>
  <c r="E2" i="20"/>
  <c r="C6"/>
  <c r="G6"/>
  <c r="C8"/>
  <c r="N10"/>
  <c r="Q8"/>
  <c r="S8"/>
  <c r="C10"/>
  <c r="E12"/>
  <c r="I829" s="1"/>
  <c r="I831" s="1"/>
  <c r="I888" s="1"/>
  <c r="I890" s="1"/>
  <c r="H12"/>
  <c r="N2" s="1"/>
  <c r="N4" s="1"/>
  <c r="N14"/>
  <c r="Z14" i="1"/>
  <c r="AA14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N56" i="20"/>
  <c r="N57"/>
  <c r="N58"/>
  <c r="N59"/>
  <c r="N60"/>
  <c r="Z60" i="1"/>
  <c r="AA60"/>
  <c r="AP60" s="1"/>
  <c r="AT60" s="1"/>
  <c r="N61" i="20"/>
  <c r="Z61" i="1"/>
  <c r="AA61"/>
  <c r="N62" i="20"/>
  <c r="AA62" i="1"/>
  <c r="N63" i="20"/>
  <c r="AA63" i="1"/>
  <c r="N64" i="20"/>
  <c r="AA64" i="1"/>
  <c r="N65" i="20"/>
  <c r="N66"/>
  <c r="AA66" i="1"/>
  <c r="AP66" s="1"/>
  <c r="N67" i="20"/>
  <c r="AA67" i="1"/>
  <c r="N68" i="20"/>
  <c r="AA68" i="1"/>
  <c r="AP68" s="1"/>
  <c r="N69" i="20"/>
  <c r="AA69" i="1"/>
  <c r="AP69" s="1"/>
  <c r="N71" i="20"/>
  <c r="Z71" i="1"/>
  <c r="G19" i="4" s="1"/>
  <c r="G19" i="8" s="1"/>
  <c r="N72" i="20"/>
  <c r="N73"/>
  <c r="Z73" i="1"/>
  <c r="N74" i="20"/>
  <c r="Z74" i="1"/>
  <c r="N75" i="20"/>
  <c r="Z75" i="1"/>
  <c r="N76" i="20"/>
  <c r="Z76" i="1"/>
  <c r="N77" i="20"/>
  <c r="Z77" i="1"/>
  <c r="N78" i="20"/>
  <c r="Z78" i="1"/>
  <c r="N79" i="20"/>
  <c r="Z79" i="1"/>
  <c r="N80" i="20"/>
  <c r="Z80" i="1"/>
  <c r="N81" i="20"/>
  <c r="Z81" i="1"/>
  <c r="N82" i="20"/>
  <c r="Z82" i="1"/>
  <c r="N83" i="20"/>
  <c r="Z83" i="1"/>
  <c r="N84" i="20"/>
  <c r="Z84" i="1"/>
  <c r="N85" i="20"/>
  <c r="Z85" i="1"/>
  <c r="N86" i="20"/>
  <c r="Z86" i="1"/>
  <c r="N87" i="20"/>
  <c r="Z87" i="1"/>
  <c r="N88" i="20"/>
  <c r="Z88" i="1"/>
  <c r="N89" i="20"/>
  <c r="Z89" i="1"/>
  <c r="N90" i="20"/>
  <c r="N91"/>
  <c r="N92"/>
  <c r="N93"/>
  <c r="N94"/>
  <c r="N95"/>
  <c r="N96"/>
  <c r="N97"/>
  <c r="N98"/>
  <c r="N99"/>
  <c r="N100"/>
  <c r="N101"/>
  <c r="N103"/>
  <c r="Z103" i="1"/>
  <c r="N104" i="20"/>
  <c r="Z104" i="1"/>
  <c r="N105" i="20"/>
  <c r="Z105" i="1"/>
  <c r="N106" i="20"/>
  <c r="Z106" i="1"/>
  <c r="N107" i="20"/>
  <c r="Z107" i="1"/>
  <c r="N108" i="20"/>
  <c r="Z108" i="1"/>
  <c r="N109" i="20"/>
  <c r="Z109" i="1"/>
  <c r="N110" i="20"/>
  <c r="Z110" i="1"/>
  <c r="N111" i="20"/>
  <c r="N112"/>
  <c r="Z112" i="1"/>
  <c r="N114" i="20"/>
  <c r="AA114" i="1"/>
  <c r="N115" i="20"/>
  <c r="N116"/>
  <c r="N117"/>
  <c r="N118"/>
  <c r="AA118" i="1"/>
  <c r="AP118" s="1"/>
  <c r="N119" i="20"/>
  <c r="Z119" i="1"/>
  <c r="AO119" s="1"/>
  <c r="N120" i="20"/>
  <c r="Z120" i="1"/>
  <c r="AA120"/>
  <c r="N121" i="20"/>
  <c r="Z121" i="1"/>
  <c r="AA121"/>
  <c r="N122" i="20"/>
  <c r="AA122" i="1"/>
  <c r="AP122" s="1"/>
  <c r="N123" i="20"/>
  <c r="N124"/>
  <c r="Z124" i="1"/>
  <c r="N125" i="20"/>
  <c r="AA125" i="1"/>
  <c r="N126" i="20"/>
  <c r="Z126" i="1"/>
  <c r="N127" i="20"/>
  <c r="AA127" i="1"/>
  <c r="N128" i="20"/>
  <c r="AA128" i="1"/>
  <c r="N129" i="20"/>
  <c r="Z129" i="1"/>
  <c r="N130" i="20"/>
  <c r="AA130" i="1"/>
  <c r="N131" i="20"/>
  <c r="N132"/>
  <c r="N133"/>
  <c r="N134"/>
  <c r="Z134" i="1"/>
  <c r="N135" i="20"/>
  <c r="AA135" i="1"/>
  <c r="N136" i="20"/>
  <c r="Z136" i="1"/>
  <c r="N137" i="20"/>
  <c r="Z137" i="1"/>
  <c r="N138" i="20"/>
  <c r="Z138" i="1"/>
  <c r="N139" i="20"/>
  <c r="N140"/>
  <c r="AA140" i="1"/>
  <c r="N141" i="20"/>
  <c r="Z141" i="1"/>
  <c r="N142" i="20"/>
  <c r="AA142" i="1"/>
  <c r="N143" i="20"/>
  <c r="AA143" i="1"/>
  <c r="N144" i="20"/>
  <c r="Z144" i="1"/>
  <c r="N145" i="20"/>
  <c r="Z145" i="1"/>
  <c r="N146" i="20"/>
  <c r="AA146" i="1"/>
  <c r="N147" i="20"/>
  <c r="N148"/>
  <c r="Z148" i="1"/>
  <c r="N149" i="20"/>
  <c r="Z149" i="1"/>
  <c r="N150" i="20"/>
  <c r="AA150" i="1"/>
  <c r="N151" i="20"/>
  <c r="AA151" i="1"/>
  <c r="N152" i="20"/>
  <c r="Z152" i="1"/>
  <c r="N153" i="20"/>
  <c r="Z153" i="1"/>
  <c r="N154" i="20"/>
  <c r="Z154" i="1"/>
  <c r="N155" i="20"/>
  <c r="Z155" i="1"/>
  <c r="N156" i="20"/>
  <c r="Z156" i="1"/>
  <c r="N157" i="20"/>
  <c r="Z157" i="1"/>
  <c r="N158" i="20"/>
  <c r="Z158" i="1"/>
  <c r="N159" i="20"/>
  <c r="Z159" i="1"/>
  <c r="N160" i="20"/>
  <c r="Z160" i="1"/>
  <c r="AA160"/>
  <c r="N161" i="20"/>
  <c r="Z161" i="1"/>
  <c r="N162" i="20"/>
  <c r="N163"/>
  <c r="Z163" i="1"/>
  <c r="N164" i="20"/>
  <c r="Z164" i="1"/>
  <c r="N165" i="20"/>
  <c r="Z165" i="1"/>
  <c r="N166" i="20"/>
  <c r="Z166" i="1"/>
  <c r="N167" i="20"/>
  <c r="Z167" i="1"/>
  <c r="N168" i="20"/>
  <c r="Z168" i="1"/>
  <c r="N169" i="20"/>
  <c r="Z169" i="1"/>
  <c r="N170" i="20"/>
  <c r="N171"/>
  <c r="Z171" i="1"/>
  <c r="N172" i="20"/>
  <c r="Z172" i="1"/>
  <c r="N173" i="20"/>
  <c r="AA173" i="1"/>
  <c r="N174" i="20"/>
  <c r="AA174" i="1"/>
  <c r="N175" i="20"/>
  <c r="AA175" i="1"/>
  <c r="N176" i="20"/>
  <c r="Z176" i="1"/>
  <c r="AA176"/>
  <c r="N177" i="20"/>
  <c r="Z177" i="1"/>
  <c r="AO177" s="1"/>
  <c r="AA177"/>
  <c r="N178" i="20"/>
  <c r="N179"/>
  <c r="Z179" i="1"/>
  <c r="AA179"/>
  <c r="N180" i="20"/>
  <c r="Z180" i="1"/>
  <c r="AA180"/>
  <c r="N181" i="20"/>
  <c r="Z181" i="1"/>
  <c r="AA181"/>
  <c r="N182" i="20"/>
  <c r="Z182" i="1"/>
  <c r="AA182"/>
  <c r="N183" i="20"/>
  <c r="Z183" i="1"/>
  <c r="AO183" s="1"/>
  <c r="AA183"/>
  <c r="N184" i="20"/>
  <c r="AA184" i="1"/>
  <c r="N185" i="20"/>
  <c r="N186"/>
  <c r="AA186" i="1"/>
  <c r="N187" i="20"/>
  <c r="N188"/>
  <c r="Z188" i="1"/>
  <c r="N189" i="20"/>
  <c r="Z189" i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/>
  <c r="N209" i="20"/>
  <c r="Z209" i="1"/>
  <c r="AA209"/>
  <c r="N210" i="20"/>
  <c r="Z210" i="1"/>
  <c r="AA210"/>
  <c r="N211" i="20"/>
  <c r="Z211" i="1"/>
  <c r="N212" i="20"/>
  <c r="AA212" i="1"/>
  <c r="N213" i="20"/>
  <c r="Z213" i="1"/>
  <c r="N214" i="20"/>
  <c r="AA214" i="1"/>
  <c r="N215" i="20"/>
  <c r="Z215" i="1"/>
  <c r="AA215"/>
  <c r="N216" i="20"/>
  <c r="Z216" i="1"/>
  <c r="AA216"/>
  <c r="N217" i="20"/>
  <c r="Z217" i="1"/>
  <c r="AA217"/>
  <c r="N218" i="20"/>
  <c r="Z218" i="1"/>
  <c r="AA218"/>
  <c r="N219" i="20"/>
  <c r="Z219" i="1"/>
  <c r="N220" i="20"/>
  <c r="AA220" i="1"/>
  <c r="N221" i="20"/>
  <c r="Z221" i="1"/>
  <c r="N222" i="20"/>
  <c r="AA222" i="1"/>
  <c r="N223" i="20"/>
  <c r="Z223" i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N230" i="20"/>
  <c r="Z230" i="1"/>
  <c r="N231" i="20"/>
  <c r="Z231" i="1"/>
  <c r="N232" i="20"/>
  <c r="AA232" i="1"/>
  <c r="N233" i="20"/>
  <c r="AA233" i="1"/>
  <c r="AP233" s="1"/>
  <c r="N234" i="20"/>
  <c r="AA234" i="1"/>
  <c r="N235" i="20"/>
  <c r="AA235" i="1"/>
  <c r="N236" i="20"/>
  <c r="Z236" i="1"/>
  <c r="N237" i="20"/>
  <c r="N238"/>
  <c r="AA238" i="1"/>
  <c r="N239" i="20"/>
  <c r="Z239" i="1"/>
  <c r="N240" i="20"/>
  <c r="Z240" i="1"/>
  <c r="N241" i="20"/>
  <c r="AA241" i="1"/>
  <c r="N242" i="20"/>
  <c r="AA242" i="1"/>
  <c r="N243" i="20"/>
  <c r="AA243" i="1"/>
  <c r="N244" i="20"/>
  <c r="AA244" i="1"/>
  <c r="N245" i="20"/>
  <c r="N246"/>
  <c r="Z246" i="1"/>
  <c r="N247" i="20"/>
  <c r="Z247" i="1"/>
  <c r="N248" i="20"/>
  <c r="Z248" i="1"/>
  <c r="N249" i="20"/>
  <c r="Z249" i="1"/>
  <c r="N250" i="20"/>
  <c r="Z250" i="1"/>
  <c r="N251" i="20"/>
  <c r="AA251" i="1"/>
  <c r="N252" i="20"/>
  <c r="AA252" i="1"/>
  <c r="AP252" s="1"/>
  <c r="N253" i="20"/>
  <c r="N254"/>
  <c r="Z254" i="1"/>
  <c r="N255" i="20"/>
  <c r="Z255" i="1"/>
  <c r="N256" i="20"/>
  <c r="Z256" i="1"/>
  <c r="N257" i="20"/>
  <c r="AA257" i="1"/>
  <c r="N258" i="20"/>
  <c r="AA258" i="1"/>
  <c r="N259" i="20"/>
  <c r="AA259" i="1"/>
  <c r="N260" i="20"/>
  <c r="AA260" i="1"/>
  <c r="N261" i="20"/>
  <c r="N262"/>
  <c r="AA262" i="1"/>
  <c r="N263" i="20"/>
  <c r="AA263" i="1"/>
  <c r="AP263" s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/>
  <c r="Z279" i="1"/>
  <c r="AA279"/>
  <c r="N280" i="20"/>
  <c r="Z280" i="1"/>
  <c r="N281" i="20"/>
  <c r="Z281" i="1"/>
  <c r="N282" i="20"/>
  <c r="AA282" i="1"/>
  <c r="N283" i="20"/>
  <c r="Z283" i="1"/>
  <c r="N284" i="20"/>
  <c r="AA284" i="1"/>
  <c r="N286" i="20"/>
  <c r="N287"/>
  <c r="N288"/>
  <c r="Z288" i="1"/>
  <c r="AO288" s="1"/>
  <c r="N289" i="20"/>
  <c r="N290"/>
  <c r="N291"/>
  <c r="Z291" i="1"/>
  <c r="N292" i="20"/>
  <c r="Z292" i="1"/>
  <c r="N293" i="20"/>
  <c r="N294"/>
  <c r="Z294" i="1"/>
  <c r="N295" i="20"/>
  <c r="Z295" i="1"/>
  <c r="N296" i="20"/>
  <c r="Z296" i="1"/>
  <c r="N297" i="20"/>
  <c r="Z297" i="1"/>
  <c r="N298" i="20"/>
  <c r="Z298" i="1"/>
  <c r="N299" i="20"/>
  <c r="Z299" i="1"/>
  <c r="N300" i="20"/>
  <c r="N301"/>
  <c r="Z301" i="1"/>
  <c r="N302" i="20"/>
  <c r="Z302" i="1"/>
  <c r="N303" i="20"/>
  <c r="Z303" i="1"/>
  <c r="N304" i="20"/>
  <c r="Z304" i="1"/>
  <c r="N305" i="20"/>
  <c r="Z305" i="1"/>
  <c r="N306" i="20"/>
  <c r="Z306" i="1"/>
  <c r="N307" i="20"/>
  <c r="Z307" i="1"/>
  <c r="N308" i="20"/>
  <c r="Z308" i="1"/>
  <c r="N309" i="20"/>
  <c r="Z309" i="1"/>
  <c r="N310" i="20"/>
  <c r="Z310" i="1"/>
  <c r="N311" i="20"/>
  <c r="Z311" i="1"/>
  <c r="N312" i="20"/>
  <c r="Z312" i="1"/>
  <c r="N313" i="20"/>
  <c r="Z313" i="1"/>
  <c r="N314" i="20"/>
  <c r="Z314" i="1"/>
  <c r="N315" i="20"/>
  <c r="Z315" i="1"/>
  <c r="N316" i="20"/>
  <c r="Z316" i="1"/>
  <c r="N317" i="20"/>
  <c r="Z317" i="1"/>
  <c r="N318" i="20"/>
  <c r="Z318" i="1"/>
  <c r="N319" i="20"/>
  <c r="Z319" i="1"/>
  <c r="N320" i="20"/>
  <c r="Z320" i="1"/>
  <c r="N321" i="20"/>
  <c r="N322"/>
  <c r="Z322" i="1"/>
  <c r="AO322" s="1"/>
  <c r="AA322"/>
  <c r="N323" i="20"/>
  <c r="Z323" i="1"/>
  <c r="N324" i="20"/>
  <c r="Z324" i="1"/>
  <c r="N325" i="20"/>
  <c r="Z325" i="1"/>
  <c r="N326" i="20"/>
  <c r="Z326" i="1"/>
  <c r="N327" i="20"/>
  <c r="Z327" i="1"/>
  <c r="AA327"/>
  <c r="N328" i="20"/>
  <c r="Z328" i="1"/>
  <c r="AA328"/>
  <c r="N329" i="20"/>
  <c r="Z329" i="1"/>
  <c r="AA329"/>
  <c r="N330" i="20"/>
  <c r="Z330" i="1"/>
  <c r="AA330"/>
  <c r="N331" i="20"/>
  <c r="Z331" i="1"/>
  <c r="N332" i="20"/>
  <c r="Z332" i="1"/>
  <c r="N333" i="20"/>
  <c r="Z333" i="1"/>
  <c r="N334" i="20"/>
  <c r="Z334" i="1"/>
  <c r="N335" i="20"/>
  <c r="Z335" i="1"/>
  <c r="N336" i="20"/>
  <c r="Z336" i="1"/>
  <c r="AA336"/>
  <c r="N337" i="20"/>
  <c r="Z337" i="1"/>
  <c r="AA337"/>
  <c r="N338" i="20"/>
  <c r="Z338" i="1"/>
  <c r="N339" i="20"/>
  <c r="Z339" i="1"/>
  <c r="N340" i="20"/>
  <c r="Z340" i="1"/>
  <c r="N341" i="20"/>
  <c r="Z341" i="1"/>
  <c r="N342" i="20"/>
  <c r="Z342" i="1"/>
  <c r="N343" i="20"/>
  <c r="Z343" i="1"/>
  <c r="N344" i="20"/>
  <c r="Z344" i="1"/>
  <c r="N345" i="20"/>
  <c r="AA345" i="1"/>
  <c r="N346" i="20"/>
  <c r="Z346" i="1"/>
  <c r="N347" i="20"/>
  <c r="Z347" i="1"/>
  <c r="N348" i="20"/>
  <c r="Z348" i="1"/>
  <c r="N349" i="20"/>
  <c r="Z349" i="1"/>
  <c r="N350" i="20"/>
  <c r="N351"/>
  <c r="Z351" i="1"/>
  <c r="N352" i="20"/>
  <c r="Z352" i="1"/>
  <c r="N353" i="20"/>
  <c r="Z353" i="1"/>
  <c r="N354" i="20"/>
  <c r="Z354" i="1"/>
  <c r="N355" i="20"/>
  <c r="Z355" i="1"/>
  <c r="N356" i="20"/>
  <c r="Z356" i="1"/>
  <c r="N357" i="20"/>
  <c r="Z357" i="1"/>
  <c r="N358" i="20"/>
  <c r="Z358" i="1"/>
  <c r="N359" i="20"/>
  <c r="Z359" i="1"/>
  <c r="N360" i="20"/>
  <c r="Z360" i="1"/>
  <c r="N361" i="20"/>
  <c r="Z361" i="1"/>
  <c r="N362" i="20"/>
  <c r="Z362" i="1"/>
  <c r="N363" i="20"/>
  <c r="Z363" i="1"/>
  <c r="N364" i="20"/>
  <c r="AA364" i="1"/>
  <c r="N365" i="20"/>
  <c r="AA365" i="1"/>
  <c r="N366" i="20"/>
  <c r="N367"/>
  <c r="AA367" i="1"/>
  <c r="N368" i="20"/>
  <c r="Z368" i="1"/>
  <c r="N369" i="20"/>
  <c r="Z369" i="1"/>
  <c r="N370" i="20"/>
  <c r="Z370" i="1"/>
  <c r="N371" i="20"/>
  <c r="Z371" i="1"/>
  <c r="N372" i="20"/>
  <c r="Z372" i="1"/>
  <c r="N373" i="20"/>
  <c r="Z373" i="1"/>
  <c r="N374" i="20"/>
  <c r="Z374" i="1"/>
  <c r="N375" i="20"/>
  <c r="Z375" i="1"/>
  <c r="N376" i="20"/>
  <c r="Z376" i="1"/>
  <c r="N377" i="20"/>
  <c r="N378"/>
  <c r="Z378" i="1"/>
  <c r="N379" i="20"/>
  <c r="Z379" i="1"/>
  <c r="N380" i="20"/>
  <c r="AA380" i="1"/>
  <c r="AP380" s="1"/>
  <c r="N381" i="20"/>
  <c r="AA381" i="1"/>
  <c r="N382" i="20"/>
  <c r="AA382" i="1"/>
  <c r="N384" i="20"/>
  <c r="AA384" i="1"/>
  <c r="N385" i="20"/>
  <c r="Z385" i="1"/>
  <c r="AA385"/>
  <c r="N386" i="20"/>
  <c r="AA386" i="1"/>
  <c r="N387" i="20"/>
  <c r="Z387" i="1"/>
  <c r="N388" i="20"/>
  <c r="AA388" i="1"/>
  <c r="N389" i="20"/>
  <c r="Z389" i="1"/>
  <c r="AA389"/>
  <c r="N390" i="20"/>
  <c r="AA390" i="1"/>
  <c r="N391" i="20"/>
  <c r="Z391" i="1"/>
  <c r="N392" i="20"/>
  <c r="AA392" i="1"/>
  <c r="N393" i="20"/>
  <c r="Z393" i="1"/>
  <c r="AA393"/>
  <c r="N394" i="20"/>
  <c r="AA394" i="1"/>
  <c r="N395" i="20"/>
  <c r="Z395" i="1"/>
  <c r="N396" i="20"/>
  <c r="AA396" i="1"/>
  <c r="N397" i="20"/>
  <c r="Z397" i="1"/>
  <c r="AA397"/>
  <c r="N398" i="20"/>
  <c r="AA398" i="1"/>
  <c r="N399" i="20"/>
  <c r="Z399" i="1"/>
  <c r="N400" i="20"/>
  <c r="AA400" i="1"/>
  <c r="N401" i="20"/>
  <c r="Z401" i="1"/>
  <c r="AA40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A420"/>
  <c r="N421" i="20"/>
  <c r="Z421" i="1"/>
  <c r="AA421"/>
  <c r="N422" i="20"/>
  <c r="Z422" i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AP432" s="1"/>
  <c r="N433" i="20"/>
  <c r="Z433" i="1"/>
  <c r="AA433"/>
  <c r="N434" i="20"/>
  <c r="Z434" i="1"/>
  <c r="AA434"/>
  <c r="N435" i="20"/>
  <c r="Z435" i="1"/>
  <c r="AA435"/>
  <c r="N436" i="20"/>
  <c r="Z436" i="1"/>
  <c r="AA436"/>
  <c r="N437" i="20"/>
  <c r="Z437" i="1"/>
  <c r="AA437"/>
  <c r="N438" i="20"/>
  <c r="Z438" i="1"/>
  <c r="AA438"/>
  <c r="AP438" s="1"/>
  <c r="N439" i="20"/>
  <c r="Z439" i="1"/>
  <c r="AA439"/>
  <c r="N440" i="20"/>
  <c r="Z440" i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AA452" i="1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Z459" i="1"/>
  <c r="AA459"/>
  <c r="N460" i="20"/>
  <c r="Z460" i="1"/>
  <c r="AO460" s="1"/>
  <c r="AA460"/>
  <c r="N461" i="20"/>
  <c r="Z461" i="1"/>
  <c r="AA461"/>
  <c r="AP461" s="1"/>
  <c r="N462" i="20"/>
  <c r="Z462" i="1"/>
  <c r="AA462"/>
  <c r="N463" i="20"/>
  <c r="Z463" i="1"/>
  <c r="AA463"/>
  <c r="N464" i="20"/>
  <c r="Z464" i="1"/>
  <c r="AA464"/>
  <c r="N465" i="20"/>
  <c r="Z465" i="1"/>
  <c r="AA465"/>
  <c r="N466" i="20"/>
  <c r="Z466" i="1"/>
  <c r="AO466" s="1"/>
  <c r="AA466"/>
  <c r="N467" i="20"/>
  <c r="Z467" i="1"/>
  <c r="AA467"/>
  <c r="N468" i="20"/>
  <c r="Z468" i="1"/>
  <c r="AA468"/>
  <c r="N469" i="20"/>
  <c r="Z469" i="1"/>
  <c r="AA469"/>
  <c r="N470" i="20"/>
  <c r="Z470" i="1"/>
  <c r="AA470"/>
  <c r="N471" i="20"/>
  <c r="Z471" i="1"/>
  <c r="AA471"/>
  <c r="N472" i="20"/>
  <c r="Z472" i="1"/>
  <c r="AA472"/>
  <c r="N473" i="20"/>
  <c r="Z473" i="1"/>
  <c r="AA473"/>
  <c r="AP473" s="1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O484" s="1"/>
  <c r="AA484"/>
  <c r="N485" i="20"/>
  <c r="Z485" i="1"/>
  <c r="AA485"/>
  <c r="N486" i="20"/>
  <c r="Z486" i="1"/>
  <c r="AA486"/>
  <c r="N487" i="20"/>
  <c r="Z487" i="1"/>
  <c r="AA487"/>
  <c r="N488" i="20"/>
  <c r="Z488" i="1"/>
  <c r="AA488"/>
  <c r="N489" i="20"/>
  <c r="Z489" i="1"/>
  <c r="AA489"/>
  <c r="N490" i="20"/>
  <c r="Z490" i="1"/>
  <c r="AO490" s="1"/>
  <c r="AA490"/>
  <c r="N491" i="20"/>
  <c r="Z491" i="1"/>
  <c r="AA491"/>
  <c r="N492" i="20"/>
  <c r="Z492" i="1"/>
  <c r="AA492"/>
  <c r="N493" i="20"/>
  <c r="Z493" i="1"/>
  <c r="AA493"/>
  <c r="AP493" s="1"/>
  <c r="N494" i="20"/>
  <c r="Z494" i="1"/>
  <c r="AO494" s="1"/>
  <c r="AA494"/>
  <c r="N495" i="20"/>
  <c r="Z495" i="1"/>
  <c r="AA495"/>
  <c r="AP495" s="1"/>
  <c r="N496" i="20"/>
  <c r="Z496" i="1"/>
  <c r="AA496"/>
  <c r="N497" i="20"/>
  <c r="Z497" i="1"/>
  <c r="AA497"/>
  <c r="AP497" s="1"/>
  <c r="N498" i="20"/>
  <c r="Z498" i="1"/>
  <c r="AA498"/>
  <c r="N499" i="20"/>
  <c r="Z499" i="1"/>
  <c r="AA499"/>
  <c r="N500" i="20"/>
  <c r="Z500" i="1"/>
  <c r="AA500"/>
  <c r="N501" i="20"/>
  <c r="Z501" i="1"/>
  <c r="AA501"/>
  <c r="N502" i="20"/>
  <c r="Z502" i="1"/>
  <c r="AO502" s="1"/>
  <c r="AA502"/>
  <c r="N503" i="20"/>
  <c r="Z503" i="1"/>
  <c r="AA503"/>
  <c r="AP503" s="1"/>
  <c r="N504" i="20"/>
  <c r="Z504" i="1"/>
  <c r="AA504"/>
  <c r="N505" i="20"/>
  <c r="Z505" i="1"/>
  <c r="AA505"/>
  <c r="N506" i="20"/>
  <c r="Z506" i="1"/>
  <c r="AO506" s="1"/>
  <c r="AA506"/>
  <c r="N507" i="20"/>
  <c r="Z507" i="1"/>
  <c r="AA507"/>
  <c r="N508" i="20"/>
  <c r="Z508" i="1"/>
  <c r="AA508"/>
  <c r="N509" i="20"/>
  <c r="Z509" i="1"/>
  <c r="AA509"/>
  <c r="AP509" s="1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O520" s="1"/>
  <c r="AA520"/>
  <c r="N521" i="20"/>
  <c r="Z521" i="1"/>
  <c r="AA521"/>
  <c r="N522" i="20"/>
  <c r="Z522" i="1"/>
  <c r="AA522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/>
  <c r="N529" i="20"/>
  <c r="Z529" i="1"/>
  <c r="AO529" s="1"/>
  <c r="AA529"/>
  <c r="N530" i="20"/>
  <c r="Z530" i="1"/>
  <c r="AA530"/>
  <c r="N531" i="20"/>
  <c r="Z531" i="1"/>
  <c r="N532" i="20"/>
  <c r="AA532" i="1"/>
  <c r="N533" i="20"/>
  <c r="Z533" i="1"/>
  <c r="N534" i="20"/>
  <c r="AA534" i="1"/>
  <c r="N535" i="20"/>
  <c r="Z535" i="1"/>
  <c r="AO535" s="1"/>
  <c r="N536" i="20"/>
  <c r="Z536" i="1"/>
  <c r="AA536"/>
  <c r="N537" i="20"/>
  <c r="Z537" i="1"/>
  <c r="AA537"/>
  <c r="N538" i="20"/>
  <c r="Z538" i="1"/>
  <c r="AA538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/>
  <c r="AP544" s="1"/>
  <c r="N545" i="20"/>
  <c r="Z545" i="1"/>
  <c r="AA545"/>
  <c r="N546" i="20"/>
  <c r="Z546" i="1"/>
  <c r="AA546"/>
  <c r="AP546" s="1"/>
  <c r="N547" i="20"/>
  <c r="Z547" i="1"/>
  <c r="AO547" s="1"/>
  <c r="N548" i="20"/>
  <c r="AA548" i="1"/>
  <c r="N549" i="20"/>
  <c r="Z549" i="1"/>
  <c r="AO549" s="1"/>
  <c r="N550" i="20"/>
  <c r="AA550" i="1"/>
  <c r="N551" i="20"/>
  <c r="Z551" i="1"/>
  <c r="AA552"/>
  <c r="AA553"/>
  <c r="N554" i="20"/>
  <c r="Z554" i="1"/>
  <c r="AO554" s="1"/>
  <c r="N555" i="20"/>
  <c r="AA555" i="1"/>
  <c r="N556" i="20"/>
  <c r="Z556" i="1"/>
  <c r="N557" i="20"/>
  <c r="AA557" i="1"/>
  <c r="AA558"/>
  <c r="AA559"/>
  <c r="AP559" s="1"/>
  <c r="N560" i="20"/>
  <c r="Z560" i="1"/>
  <c r="AA560"/>
  <c r="N561" i="20"/>
  <c r="Z561" i="1"/>
  <c r="AA561"/>
  <c r="N562" i="20"/>
  <c r="Z562" i="1"/>
  <c r="AA562"/>
  <c r="N563" i="20"/>
  <c r="AA563" i="1"/>
  <c r="N565" i="20"/>
  <c r="AA565" i="1"/>
  <c r="N566" i="20"/>
  <c r="N567"/>
  <c r="N568"/>
  <c r="N569"/>
  <c r="N570"/>
  <c r="N571"/>
  <c r="N572"/>
  <c r="N573"/>
  <c r="Z573" i="1"/>
  <c r="N574" i="20"/>
  <c r="Z574" i="1"/>
  <c r="N575" i="20"/>
  <c r="Z575" i="1"/>
  <c r="N576" i="20"/>
  <c r="AA576" i="1"/>
  <c r="N577" i="20"/>
  <c r="AA577" i="1"/>
  <c r="N578" i="20"/>
  <c r="AA578" i="1"/>
  <c r="N579" i="20"/>
  <c r="Z579" i="1"/>
  <c r="N580" i="20"/>
  <c r="AA580" i="1"/>
  <c r="N581" i="20"/>
  <c r="N582"/>
  <c r="Z582" i="1"/>
  <c r="AA582"/>
  <c r="N583" i="20"/>
  <c r="Z583" i="1"/>
  <c r="AA583"/>
  <c r="N584" i="20"/>
  <c r="Z584" i="1"/>
  <c r="AA584"/>
  <c r="N585" i="20"/>
  <c r="Z585" i="1"/>
  <c r="N586" i="20"/>
  <c r="Z586" i="1"/>
  <c r="N587" i="20"/>
  <c r="AA587" i="1"/>
  <c r="N588" i="20"/>
  <c r="Z588" i="1"/>
  <c r="N589" i="20"/>
  <c r="N590"/>
  <c r="Z590" i="1"/>
  <c r="AA590"/>
  <c r="N591" i="20"/>
  <c r="Z591" i="1"/>
  <c r="AA591"/>
  <c r="N592" i="20"/>
  <c r="Z592" i="1"/>
  <c r="AA592"/>
  <c r="N593" i="20"/>
  <c r="Z593" i="1"/>
  <c r="AA593"/>
  <c r="N594" i="20"/>
  <c r="Z594" i="1"/>
  <c r="AA594"/>
  <c r="N595" i="20"/>
  <c r="Z595" i="1"/>
  <c r="AO595" s="1"/>
  <c r="AA595"/>
  <c r="N596" i="20"/>
  <c r="Z596" i="1"/>
  <c r="AA596"/>
  <c r="N597" i="20"/>
  <c r="Z597" i="1"/>
  <c r="AO597" s="1"/>
  <c r="AA597"/>
  <c r="N598" i="20"/>
  <c r="Z598" i="1"/>
  <c r="AA598"/>
  <c r="AP598" s="1"/>
  <c r="N599" i="20"/>
  <c r="Z599" i="1"/>
  <c r="AA599"/>
  <c r="N600" i="20"/>
  <c r="N602"/>
  <c r="AA602" i="1"/>
  <c r="N603" i="20"/>
  <c r="Z603" i="1"/>
  <c r="N604" i="20"/>
  <c r="Z604" i="1"/>
  <c r="N605" i="20"/>
  <c r="Z605" i="1"/>
  <c r="AA605"/>
  <c r="N606" i="20"/>
  <c r="Z606" i="1"/>
  <c r="AA606"/>
  <c r="N607" i="20"/>
  <c r="Z607" i="1"/>
  <c r="AA607"/>
  <c r="N608" i="20"/>
  <c r="Z608" i="1"/>
  <c r="N609" i="20"/>
  <c r="Z609" i="1"/>
  <c r="N610" i="20"/>
  <c r="AA610" i="1"/>
  <c r="N611" i="20"/>
  <c r="AA611" i="1"/>
  <c r="N612" i="20"/>
  <c r="Z612" i="1"/>
  <c r="AA612"/>
  <c r="N613" i="20"/>
  <c r="Z613" i="1"/>
  <c r="AA613"/>
  <c r="N614" i="20"/>
  <c r="Z614" i="1"/>
  <c r="N615" i="20"/>
  <c r="Z615" i="1"/>
  <c r="N616" i="20"/>
  <c r="N617"/>
  <c r="Z617" i="1"/>
  <c r="AA617"/>
  <c r="N618" i="20"/>
  <c r="Z618" i="1"/>
  <c r="N619" i="20"/>
  <c r="Z619" i="1"/>
  <c r="N620" i="20"/>
  <c r="N621"/>
  <c r="Z621" i="1"/>
  <c r="AA62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AO649" s="1"/>
  <c r="N650" i="20"/>
  <c r="AA650" i="1"/>
  <c r="AP650" s="1"/>
  <c r="N651" i="20"/>
  <c r="Z651" i="1"/>
  <c r="N652" i="20"/>
  <c r="AA652" i="1"/>
  <c r="N653" i="20"/>
  <c r="Z653" i="1"/>
  <c r="N654" i="20"/>
  <c r="N655"/>
  <c r="Z655" i="1"/>
  <c r="AA655"/>
  <c r="N656" i="20"/>
  <c r="Z656" i="1"/>
  <c r="AA656"/>
  <c r="N657" i="20"/>
  <c r="Z657" i="1"/>
  <c r="AA657"/>
  <c r="N658" i="20"/>
  <c r="Z658" i="1"/>
  <c r="AA658"/>
  <c r="N659" i="20"/>
  <c r="Z659" i="1"/>
  <c r="AA659"/>
  <c r="AP659" s="1"/>
  <c r="N660" i="20"/>
  <c r="Z660" i="1"/>
  <c r="AA660"/>
  <c r="N661" i="20"/>
  <c r="Z661" i="1"/>
  <c r="AA661"/>
  <c r="N662" i="20"/>
  <c r="Z662" i="1"/>
  <c r="AA662"/>
  <c r="N663" i="20"/>
  <c r="Z663" i="1"/>
  <c r="AA663"/>
  <c r="N664" i="20"/>
  <c r="Z664" i="1"/>
  <c r="AA664"/>
  <c r="N665" i="20"/>
  <c r="Z665" i="1"/>
  <c r="AA665"/>
  <c r="N666" i="20"/>
  <c r="Z666" i="1"/>
  <c r="AA666"/>
  <c r="N667" i="20"/>
  <c r="N668"/>
  <c r="Z668" i="1"/>
  <c r="AA668"/>
  <c r="N669" i="20"/>
  <c r="Z669" i="1"/>
  <c r="AA669"/>
  <c r="AP669" s="1"/>
  <c r="N670" i="20"/>
  <c r="Z670" i="1"/>
  <c r="AA670"/>
  <c r="N671" i="20"/>
  <c r="Z671" i="1"/>
  <c r="AA671"/>
  <c r="N672" i="20"/>
  <c r="Z672" i="1"/>
  <c r="AA672"/>
  <c r="N673" i="20"/>
  <c r="Z673" i="1"/>
  <c r="AA673"/>
  <c r="AP673" s="1"/>
  <c r="N674" i="20"/>
  <c r="Z674" i="1"/>
  <c r="AA674"/>
  <c r="N675" i="20"/>
  <c r="Z675" i="1"/>
  <c r="AA675"/>
  <c r="N676" i="20"/>
  <c r="Z676" i="1"/>
  <c r="AA676"/>
  <c r="N677" i="20"/>
  <c r="Z677" i="1"/>
  <c r="AA677"/>
  <c r="N678" i="20"/>
  <c r="Z678" i="1"/>
  <c r="AA678"/>
  <c r="N679" i="20"/>
  <c r="Z679" i="1"/>
  <c r="AA679"/>
  <c r="N680" i="20"/>
  <c r="Z680" i="1"/>
  <c r="AA680"/>
  <c r="N681" i="20"/>
  <c r="Z681" i="1"/>
  <c r="AA681"/>
  <c r="N682" i="20"/>
  <c r="Z682" i="1"/>
  <c r="AA682"/>
  <c r="N683" i="20"/>
  <c r="Z683" i="1"/>
  <c r="AA683"/>
  <c r="N684" i="20"/>
  <c r="Z684" i="1"/>
  <c r="AA684"/>
  <c r="N685" i="20"/>
  <c r="Z685" i="1"/>
  <c r="AA685"/>
  <c r="N686" i="20"/>
  <c r="Z686" i="1"/>
  <c r="AA686"/>
  <c r="N687" i="20"/>
  <c r="Z687" i="1"/>
  <c r="AA687"/>
  <c r="N688" i="20"/>
  <c r="Z688" i="1"/>
  <c r="AO688" s="1"/>
  <c r="AA688"/>
  <c r="N689" i="20"/>
  <c r="Z689" i="1"/>
  <c r="AA689"/>
  <c r="AP689" s="1"/>
  <c r="N690" i="20"/>
  <c r="Z690" i="1"/>
  <c r="AO690" s="1"/>
  <c r="AA690"/>
  <c r="N691" i="20"/>
  <c r="Z691" i="1"/>
  <c r="AA691"/>
  <c r="AP691" s="1"/>
  <c r="N692" i="20"/>
  <c r="Z692" i="1"/>
  <c r="AA692"/>
  <c r="N693" i="20"/>
  <c r="Z693" i="1"/>
  <c r="AA693"/>
  <c r="N694" i="20"/>
  <c r="Z694" i="1"/>
  <c r="AA694"/>
  <c r="N695" i="20"/>
  <c r="Z695" i="1"/>
  <c r="AA695"/>
  <c r="N696" i="20"/>
  <c r="Z696" i="1"/>
  <c r="AO696" s="1"/>
  <c r="AA696"/>
  <c r="N697" i="20"/>
  <c r="Z697" i="1"/>
  <c r="AA697"/>
  <c r="AP697" s="1"/>
  <c r="N698" i="20"/>
  <c r="Z698" i="1"/>
  <c r="AO698" s="1"/>
  <c r="AA698"/>
  <c r="N699" i="20"/>
  <c r="Z699" i="1"/>
  <c r="AA699"/>
  <c r="N700" i="20"/>
  <c r="Z700" i="1"/>
  <c r="AA700"/>
  <c r="N701" i="20"/>
  <c r="Z701" i="1"/>
  <c r="AA701"/>
  <c r="N702" i="20"/>
  <c r="Z702" i="1"/>
  <c r="AA702"/>
  <c r="N703" i="20"/>
  <c r="Z703" i="1"/>
  <c r="AA703"/>
  <c r="N704" i="20"/>
  <c r="N705"/>
  <c r="N706"/>
  <c r="Z706" i="1"/>
  <c r="AA706"/>
  <c r="N707" i="20"/>
  <c r="Z707" i="1"/>
  <c r="AA707"/>
  <c r="N708" i="20"/>
  <c r="Z708" i="1"/>
  <c r="AA708"/>
  <c r="N709" i="20"/>
  <c r="Z709" i="1"/>
  <c r="AA709"/>
  <c r="N710" i="20"/>
  <c r="Z710" i="1"/>
  <c r="AA710"/>
  <c r="N711" i="20"/>
  <c r="Z711" i="1"/>
  <c r="AA711"/>
  <c r="N712" i="20"/>
  <c r="Z712" i="1"/>
  <c r="AA712"/>
  <c r="N713" i="20"/>
  <c r="Z713" i="1"/>
  <c r="AA713"/>
  <c r="N714" i="20"/>
  <c r="Z714" i="1"/>
  <c r="AA714"/>
  <c r="N715" i="20"/>
  <c r="Z715" i="1"/>
  <c r="AA715"/>
  <c r="N716" i="20"/>
  <c r="Z716" i="1"/>
  <c r="AA716"/>
  <c r="N717" i="20"/>
  <c r="Z717" i="1"/>
  <c r="AA717"/>
  <c r="N718" i="20"/>
  <c r="Z718" i="1"/>
  <c r="AA718"/>
  <c r="N719" i="20"/>
  <c r="Z719" i="1"/>
  <c r="AA719"/>
  <c r="N720" i="20"/>
  <c r="Z720" i="1"/>
  <c r="AA720"/>
  <c r="N721" i="20"/>
  <c r="Z721" i="1"/>
  <c r="AA721"/>
  <c r="N722" i="20"/>
  <c r="Z722" i="1"/>
  <c r="AO722" s="1"/>
  <c r="AA722"/>
  <c r="N723" i="20"/>
  <c r="Z723" i="1"/>
  <c r="AA723"/>
  <c r="N724" i="20"/>
  <c r="Z724" i="1"/>
  <c r="AA724"/>
  <c r="N725" i="20"/>
  <c r="Z725" i="1"/>
  <c r="AA725"/>
  <c r="AP725" s="1"/>
  <c r="N726" i="20"/>
  <c r="Z726" i="1"/>
  <c r="AA726"/>
  <c r="N727" i="20"/>
  <c r="Z727" i="1"/>
  <c r="AA727"/>
  <c r="N728" i="20"/>
  <c r="Z728" i="1"/>
  <c r="AA728"/>
  <c r="N729" i="20"/>
  <c r="Z729" i="1"/>
  <c r="AA729"/>
  <c r="N730" i="20"/>
  <c r="Z730" i="1"/>
  <c r="AA730"/>
  <c r="N731" i="20"/>
  <c r="Z731" i="1"/>
  <c r="AA731"/>
  <c r="N732" i="20"/>
  <c r="Z732" i="1"/>
  <c r="AA732"/>
  <c r="N733" i="20"/>
  <c r="Z733" i="1"/>
  <c r="AA733"/>
  <c r="AP733" s="1"/>
  <c r="N734" i="20"/>
  <c r="Z734" i="1"/>
  <c r="AA734"/>
  <c r="N735" i="20"/>
  <c r="Z735" i="1"/>
  <c r="AA735"/>
  <c r="N736" i="20"/>
  <c r="Z736" i="1"/>
  <c r="AA736"/>
  <c r="N737" i="20"/>
  <c r="Z737" i="1"/>
  <c r="AA737"/>
  <c r="N738" i="20"/>
  <c r="Z738" i="1"/>
  <c r="AA738"/>
  <c r="N739" i="20"/>
  <c r="Z739" i="1"/>
  <c r="AA739"/>
  <c r="N740" i="20"/>
  <c r="Z740" i="1"/>
  <c r="AA740"/>
  <c r="N741" i="20"/>
  <c r="Z741" i="1"/>
  <c r="AA741"/>
  <c r="N742" i="20"/>
  <c r="Z742" i="1"/>
  <c r="AA742"/>
  <c r="N743" i="20"/>
  <c r="Z743" i="1"/>
  <c r="AA743"/>
  <c r="N744" i="20"/>
  <c r="Z744" i="1"/>
  <c r="AA744"/>
  <c r="N745" i="20"/>
  <c r="Z745" i="1"/>
  <c r="AA745"/>
  <c r="AP745" s="1"/>
  <c r="N746" i="20"/>
  <c r="Z746" i="1"/>
  <c r="AA746"/>
  <c r="N747" i="20"/>
  <c r="Z747" i="1"/>
  <c r="AA747"/>
  <c r="N748" i="20"/>
  <c r="Z748" i="1"/>
  <c r="AA748"/>
  <c r="N749" i="20"/>
  <c r="Z749" i="1"/>
  <c r="AA749"/>
  <c r="AP749" s="1"/>
  <c r="N750" i="20"/>
  <c r="Z750" i="1"/>
  <c r="AA750"/>
  <c r="N751" i="20"/>
  <c r="Z751" i="1"/>
  <c r="AA751"/>
  <c r="AP751" s="1"/>
  <c r="N752" i="20"/>
  <c r="Z752" i="1"/>
  <c r="AA752"/>
  <c r="N753" i="20"/>
  <c r="Z753" i="1"/>
  <c r="AA753"/>
  <c r="N754" i="20"/>
  <c r="Z754" i="1"/>
  <c r="AA754"/>
  <c r="N755" i="20"/>
  <c r="Z755" i="1"/>
  <c r="AA755"/>
  <c r="N756" i="20"/>
  <c r="Z756" i="1"/>
  <c r="AO756" s="1"/>
  <c r="AA756"/>
  <c r="N757" i="20"/>
  <c r="Z757" i="1"/>
  <c r="AA757"/>
  <c r="N758" i="20"/>
  <c r="Z758" i="1"/>
  <c r="AA758"/>
  <c r="N759" i="20"/>
  <c r="Z759" i="1"/>
  <c r="AA759"/>
  <c r="N760" i="20"/>
  <c r="Z760" i="1"/>
  <c r="AA760"/>
  <c r="N761" i="20"/>
  <c r="AA761" i="1"/>
  <c r="N762" i="20"/>
  <c r="Z762" i="1"/>
  <c r="AA762"/>
  <c r="N763" i="20"/>
  <c r="Z763" i="1"/>
  <c r="AA763"/>
  <c r="N764" i="20"/>
  <c r="Z764" i="1"/>
  <c r="AA764"/>
  <c r="N765" i="20"/>
  <c r="Z765" i="1"/>
  <c r="AA765"/>
  <c r="N766" i="20"/>
  <c r="Z766" i="1"/>
  <c r="AA766"/>
  <c r="N767" i="20"/>
  <c r="Z767" i="1"/>
  <c r="AA767"/>
  <c r="N768" i="20"/>
  <c r="Z768" i="1"/>
  <c r="AA768"/>
  <c r="N769" i="20"/>
  <c r="Z769" i="1"/>
  <c r="AO769" s="1"/>
  <c r="AA769"/>
  <c r="N770" i="20"/>
  <c r="Z770" i="1"/>
  <c r="AA770"/>
  <c r="AP770" s="1"/>
  <c r="N771" i="20"/>
  <c r="Z771" i="1"/>
  <c r="AA771"/>
  <c r="N772" i="20"/>
  <c r="Z772" i="1"/>
  <c r="AA772"/>
  <c r="N773" i="20"/>
  <c r="Z773" i="1"/>
  <c r="AA773"/>
  <c r="N774" i="20"/>
  <c r="Z774" i="1"/>
  <c r="AA774"/>
  <c r="AP774" s="1"/>
  <c r="N775" i="20"/>
  <c r="Z775" i="1"/>
  <c r="AA775"/>
  <c r="N776" i="20"/>
  <c r="Z776" i="1"/>
  <c r="AA776"/>
  <c r="N777" i="20"/>
  <c r="Z777" i="1"/>
  <c r="AO777" s="1"/>
  <c r="AA777"/>
  <c r="N778" i="20"/>
  <c r="Z778" i="1"/>
  <c r="AA778"/>
  <c r="AP778" s="1"/>
  <c r="N779" i="20"/>
  <c r="Z779" i="1"/>
  <c r="AA779"/>
  <c r="N780" i="20"/>
  <c r="Z780" i="1"/>
  <c r="AA780"/>
  <c r="N781" i="20"/>
  <c r="Z781" i="1"/>
  <c r="AA781"/>
  <c r="N782" i="20"/>
  <c r="Z782" i="1"/>
  <c r="AA782"/>
  <c r="N783" i="20"/>
  <c r="Z783" i="1"/>
  <c r="AA783"/>
  <c r="N784" i="20"/>
  <c r="Z784" i="1"/>
  <c r="AA784"/>
  <c r="N785" i="20"/>
  <c r="Z785" i="1"/>
  <c r="AA785"/>
  <c r="N786" i="20"/>
  <c r="Z786" i="1"/>
  <c r="AA786"/>
  <c r="N787" i="20"/>
  <c r="Z787" i="1"/>
  <c r="AA787"/>
  <c r="N788" i="20"/>
  <c r="Z788" i="1"/>
  <c r="AA788"/>
  <c r="N789" i="20"/>
  <c r="Z789" i="1"/>
  <c r="AA789"/>
  <c r="N790" i="20"/>
  <c r="Z790" i="1"/>
  <c r="AA790"/>
  <c r="N791" i="20"/>
  <c r="Z791" i="1"/>
  <c r="AA791"/>
  <c r="N792" i="20"/>
  <c r="Z792" i="1"/>
  <c r="AA792"/>
  <c r="N793" i="20"/>
  <c r="Z793" i="1"/>
  <c r="AA793"/>
  <c r="N794" i="20"/>
  <c r="Z794" i="1"/>
  <c r="AA794"/>
  <c r="AP794" s="1"/>
  <c r="N795" i="20"/>
  <c r="Z795" i="1"/>
  <c r="AA795"/>
  <c r="N796" i="20"/>
  <c r="Z796" i="1"/>
  <c r="AA796"/>
  <c r="N797" i="20"/>
  <c r="Z797" i="1"/>
  <c r="AA797"/>
  <c r="N798" i="20"/>
  <c r="Z798" i="1"/>
  <c r="AA798"/>
  <c r="N799" i="20"/>
  <c r="Z799" i="1"/>
  <c r="AA799"/>
  <c r="N800" i="20"/>
  <c r="Z800" i="1"/>
  <c r="AA800"/>
  <c r="N801" i="20"/>
  <c r="Z801" i="1"/>
  <c r="AA801"/>
  <c r="N802" i="20"/>
  <c r="Z802" i="1"/>
  <c r="AA802"/>
  <c r="AP802" s="1"/>
  <c r="N803" i="20"/>
  <c r="Z803" i="1"/>
  <c r="AO803" s="1"/>
  <c r="AA803"/>
  <c r="N804" i="20"/>
  <c r="Z804" i="1"/>
  <c r="AA804"/>
  <c r="N805" i="20"/>
  <c r="Z805" i="1"/>
  <c r="AA805"/>
  <c r="N806" i="20"/>
  <c r="Z806" i="1"/>
  <c r="AA806"/>
  <c r="AP806" s="1"/>
  <c r="N807" i="20"/>
  <c r="Z807" i="1"/>
  <c r="AA807"/>
  <c r="N808" i="20"/>
  <c r="Z808" i="1"/>
  <c r="AA808"/>
  <c r="N809" i="20"/>
  <c r="Z809" i="1"/>
  <c r="AO809" s="1"/>
  <c r="AA809"/>
  <c r="N810" i="20"/>
  <c r="Z810" i="1"/>
  <c r="AA810"/>
  <c r="AP810" s="1"/>
  <c r="N811" i="20"/>
  <c r="Z811" i="1"/>
  <c r="AA811"/>
  <c r="N812" i="20"/>
  <c r="Z812" i="1"/>
  <c r="AA812"/>
  <c r="N813" i="20"/>
  <c r="Z813" i="1"/>
  <c r="AA813"/>
  <c r="N814" i="20"/>
  <c r="Z814" i="1"/>
  <c r="AA814"/>
  <c r="N815" i="20"/>
  <c r="Z815" i="1"/>
  <c r="AO815" s="1"/>
  <c r="AA815"/>
  <c r="N816" i="20"/>
  <c r="Z816" i="1"/>
  <c r="AA816"/>
  <c r="AP816" s="1"/>
  <c r="N817" i="20"/>
  <c r="Z817" i="1"/>
  <c r="AO817" s="1"/>
  <c r="AA817"/>
  <c r="N818" i="20"/>
  <c r="Z818" i="1"/>
  <c r="AA818"/>
  <c r="N819" i="20"/>
  <c r="Z819" i="1"/>
  <c r="AA819"/>
  <c r="N820" i="20"/>
  <c r="Z820" i="1"/>
  <c r="AA820"/>
  <c r="N821" i="20"/>
  <c r="Z821" i="1"/>
  <c r="AA821"/>
  <c r="N822" i="20"/>
  <c r="Z822" i="1"/>
  <c r="AA822"/>
  <c r="N823" i="20"/>
  <c r="Z823" i="1"/>
  <c r="AA823"/>
  <c r="N824" i="20"/>
  <c r="Z824" i="1"/>
  <c r="AA824"/>
  <c r="N825" i="20"/>
  <c r="Z825" i="1"/>
  <c r="AA825"/>
  <c r="N826" i="20"/>
  <c r="Z826" i="1"/>
  <c r="AA826"/>
  <c r="N827" i="20"/>
  <c r="Z827" i="1"/>
  <c r="AA827"/>
  <c r="N828" i="20"/>
  <c r="Z828" i="1"/>
  <c r="AA828"/>
  <c r="O829" i="20"/>
  <c r="P829"/>
  <c r="N832"/>
  <c r="Z832" i="1"/>
  <c r="N833" i="20"/>
  <c r="Z833" i="1"/>
  <c r="N834" i="20"/>
  <c r="Z834" i="1"/>
  <c r="N835" i="20"/>
  <c r="N836"/>
  <c r="N837"/>
  <c r="Z837" i="1"/>
  <c r="N838" i="20"/>
  <c r="Z838" i="1"/>
  <c r="N839" i="20"/>
  <c r="Z839" i="1"/>
  <c r="N840" i="20"/>
  <c r="Z840" i="1"/>
  <c r="N841" i="20"/>
  <c r="Z841" i="1"/>
  <c r="N842" i="20"/>
  <c r="N843"/>
  <c r="N844"/>
  <c r="N845"/>
  <c r="N846"/>
  <c r="Z846" i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N854" i="20"/>
  <c r="Z854" i="1"/>
  <c r="AA854"/>
  <c r="N855" i="20"/>
  <c r="Z855" i="1"/>
  <c r="AA855"/>
  <c r="N856" i="20"/>
  <c r="Z856" i="1"/>
  <c r="AA856"/>
  <c r="N857" i="20"/>
  <c r="Z857" i="1"/>
  <c r="AA857"/>
  <c r="N858" i="20"/>
  <c r="Z858" i="1"/>
  <c r="N859" i="20"/>
  <c r="Z859" i="1"/>
  <c r="N860" i="20"/>
  <c r="Z860" i="1"/>
  <c r="N861" i="20"/>
  <c r="Z861" i="1"/>
  <c r="N862" i="20"/>
  <c r="Z862" i="1"/>
  <c r="N863" i="20"/>
  <c r="Z863" i="1"/>
  <c r="N864" i="20"/>
  <c r="Z864" i="1"/>
  <c r="N865" i="20"/>
  <c r="Z865" i="1"/>
  <c r="N866" i="20"/>
  <c r="Z866" i="1"/>
  <c r="N867" i="20"/>
  <c r="Z867" i="1"/>
  <c r="N868" i="20"/>
  <c r="AA868" i="1"/>
  <c r="N869" i="20"/>
  <c r="N870"/>
  <c r="N871"/>
  <c r="AA871" i="1"/>
  <c r="N872" i="20"/>
  <c r="AA872" i="1"/>
  <c r="N873" i="20"/>
  <c r="N874"/>
  <c r="N875"/>
  <c r="AA875" i="1"/>
  <c r="N876" i="20"/>
  <c r="Z876" i="1"/>
  <c r="AA876"/>
  <c r="N877" i="20"/>
  <c r="Z877" i="1"/>
  <c r="AA877"/>
  <c r="N878" i="20"/>
  <c r="Z878" i="1"/>
  <c r="AA878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N885" i="20"/>
  <c r="N886"/>
  <c r="N887"/>
  <c r="Z887" i="1"/>
  <c r="O888" i="20"/>
  <c r="P888"/>
  <c r="Q888"/>
  <c r="Q890" s="1"/>
  <c r="Q13" s="1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/>
  <c r="B77"/>
  <c r="B78"/>
  <c r="A1" i="4"/>
  <c r="B5" s="1"/>
  <c r="G1"/>
  <c r="K1"/>
  <c r="J5"/>
  <c r="J5" i="8" s="1"/>
  <c r="M5" i="4"/>
  <c r="E13"/>
  <c r="E13" i="8" s="1"/>
  <c r="K13" i="4"/>
  <c r="K13" i="8" s="1"/>
  <c r="E14" i="4"/>
  <c r="E14" i="8" s="1"/>
  <c r="K14" i="4"/>
  <c r="K14" i="8" s="1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/>
  <c r="D18" i="4"/>
  <c r="D18" i="8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/>
  <c r="K25" i="8" s="1"/>
  <c r="E31" i="4"/>
  <c r="E31" i="8" s="1"/>
  <c r="K31" i="4"/>
  <c r="K31" i="8" s="1"/>
  <c r="E32" i="4"/>
  <c r="E32" i="8" s="1"/>
  <c r="K32" i="4"/>
  <c r="K32" i="8" s="1"/>
  <c r="E33" i="4"/>
  <c r="E33" i="8" s="1"/>
  <c r="K33" i="4"/>
  <c r="K33" i="8" s="1"/>
  <c r="E44" i="4"/>
  <c r="E44" i="8" s="1"/>
  <c r="K44" i="4"/>
  <c r="K44" i="8" s="1"/>
  <c r="E48" i="4"/>
  <c r="E48" i="8" s="1"/>
  <c r="K48" i="4"/>
  <c r="K48" i="8" s="1"/>
  <c r="E49" i="4"/>
  <c r="E49" i="8" s="1"/>
  <c r="K49" i="4"/>
  <c r="K49" i="8" s="1"/>
  <c r="E55" i="4"/>
  <c r="E55" i="8" s="1"/>
  <c r="K55" i="4"/>
  <c r="E70"/>
  <c r="E70" i="8" s="1"/>
  <c r="K70" i="4"/>
  <c r="K70" i="8" s="1"/>
  <c r="J70" i="4"/>
  <c r="J70" i="8" s="1"/>
  <c r="B75" i="4"/>
  <c r="B76"/>
  <c r="B77"/>
  <c r="B78"/>
  <c r="B79"/>
  <c r="B80"/>
  <c r="B81"/>
  <c r="B82"/>
  <c r="E78"/>
  <c r="K78"/>
  <c r="K78" i="8" s="1"/>
  <c r="E79" i="4"/>
  <c r="K79"/>
  <c r="E80"/>
  <c r="K80"/>
  <c r="E81"/>
  <c r="K81"/>
  <c r="E85"/>
  <c r="E85" i="8" s="1"/>
  <c r="K85" i="4"/>
  <c r="K85" i="8" s="1"/>
  <c r="E86" i="4"/>
  <c r="E86" i="8" s="1"/>
  <c r="K86" i="4"/>
  <c r="K86" i="8" s="1"/>
  <c r="E92" i="4"/>
  <c r="K92"/>
  <c r="K92" i="8" s="1"/>
  <c r="A1" i="7"/>
  <c r="H5" s="1"/>
  <c r="G1"/>
  <c r="K1"/>
  <c r="N1"/>
  <c r="E5"/>
  <c r="M5"/>
  <c r="M12"/>
  <c r="N12"/>
  <c r="M13"/>
  <c r="N13"/>
  <c r="D14"/>
  <c r="D76" s="1"/>
  <c r="E14"/>
  <c r="G14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H22"/>
  <c r="J22"/>
  <c r="J78" s="1"/>
  <c r="K22"/>
  <c r="M24"/>
  <c r="N24"/>
  <c r="M25"/>
  <c r="N25"/>
  <c r="M26"/>
  <c r="N26"/>
  <c r="M27"/>
  <c r="N27"/>
  <c r="M28"/>
  <c r="N28"/>
  <c r="M29"/>
  <c r="N29"/>
  <c r="D30"/>
  <c r="D80" s="1"/>
  <c r="E30"/>
  <c r="G30"/>
  <c r="H30"/>
  <c r="J30"/>
  <c r="J80" s="1"/>
  <c r="K30"/>
  <c r="M41"/>
  <c r="N41"/>
  <c r="M42"/>
  <c r="N42"/>
  <c r="D43"/>
  <c r="E43"/>
  <c r="G43"/>
  <c r="H43"/>
  <c r="J43"/>
  <c r="J82"/>
  <c r="J39"/>
  <c r="K43"/>
  <c r="M45"/>
  <c r="N45"/>
  <c r="M46"/>
  <c r="N46"/>
  <c r="D47"/>
  <c r="D84" s="1"/>
  <c r="E47"/>
  <c r="G47"/>
  <c r="H47"/>
  <c r="J47"/>
  <c r="J84"/>
  <c r="J44" s="1"/>
  <c r="K47"/>
  <c r="K84"/>
  <c r="K44"/>
  <c r="M49"/>
  <c r="N49"/>
  <c r="M50"/>
  <c r="N50"/>
  <c r="D51"/>
  <c r="D86" s="1"/>
  <c r="E51"/>
  <c r="G51"/>
  <c r="H51"/>
  <c r="J51"/>
  <c r="J86"/>
  <c r="J48" s="1"/>
  <c r="K51"/>
  <c r="K86"/>
  <c r="K48" s="1"/>
  <c r="M53"/>
  <c r="N53"/>
  <c r="M54"/>
  <c r="N54"/>
  <c r="M55"/>
  <c r="N55"/>
  <c r="D56"/>
  <c r="D88" s="1"/>
  <c r="E56"/>
  <c r="G56"/>
  <c r="H56"/>
  <c r="J56"/>
  <c r="J88"/>
  <c r="J52" s="1"/>
  <c r="K56"/>
  <c r="K88"/>
  <c r="K52"/>
  <c r="D72"/>
  <c r="AK6" i="1"/>
  <c r="Q8"/>
  <c r="S8"/>
  <c r="X8"/>
  <c r="Z8"/>
  <c r="N10"/>
  <c r="E12"/>
  <c r="N14"/>
  <c r="AJ14"/>
  <c r="S14"/>
  <c r="T14"/>
  <c r="D63" i="4"/>
  <c r="D63" i="8" s="1"/>
  <c r="V14" i="1"/>
  <c r="W14"/>
  <c r="X14"/>
  <c r="Y14"/>
  <c r="AN14" s="1"/>
  <c r="AG14"/>
  <c r="AH14"/>
  <c r="J63" i="4" s="1"/>
  <c r="N15" i="1"/>
  <c r="AJ15"/>
  <c r="S15"/>
  <c r="T15"/>
  <c r="AM15"/>
  <c r="AG15"/>
  <c r="AH15"/>
  <c r="AN15"/>
  <c r="N16"/>
  <c r="AJ16"/>
  <c r="N17"/>
  <c r="AJ17"/>
  <c r="T17"/>
  <c r="N18"/>
  <c r="AJ18"/>
  <c r="AM18"/>
  <c r="AN18"/>
  <c r="N19"/>
  <c r="AJ19"/>
  <c r="T19"/>
  <c r="AP19"/>
  <c r="AT19"/>
  <c r="N20"/>
  <c r="AJ20"/>
  <c r="T20"/>
  <c r="AP20"/>
  <c r="N21"/>
  <c r="AJ21"/>
  <c r="AM21"/>
  <c r="N22"/>
  <c r="AJ22"/>
  <c r="T22"/>
  <c r="AT22"/>
  <c r="AM22"/>
  <c r="AN22"/>
  <c r="N23"/>
  <c r="AJ23"/>
  <c r="AK23"/>
  <c r="AR23"/>
  <c r="N24"/>
  <c r="AJ24"/>
  <c r="S24"/>
  <c r="T24"/>
  <c r="AP24"/>
  <c r="AN24"/>
  <c r="N25"/>
  <c r="AJ25"/>
  <c r="S25"/>
  <c r="AO25"/>
  <c r="T25"/>
  <c r="AP25"/>
  <c r="AM25"/>
  <c r="N26"/>
  <c r="AJ26"/>
  <c r="T26"/>
  <c r="AP26"/>
  <c r="N27"/>
  <c r="AJ27"/>
  <c r="N28"/>
  <c r="AJ28"/>
  <c r="N29"/>
  <c r="AJ29"/>
  <c r="N30"/>
  <c r="AJ30"/>
  <c r="N31"/>
  <c r="AJ31"/>
  <c r="N32"/>
  <c r="AJ32"/>
  <c r="N33"/>
  <c r="AJ33"/>
  <c r="N34"/>
  <c r="AJ34"/>
  <c r="N35"/>
  <c r="AJ35"/>
  <c r="N36"/>
  <c r="AJ36"/>
  <c r="N37"/>
  <c r="AJ37"/>
  <c r="N38"/>
  <c r="AJ38"/>
  <c r="N39"/>
  <c r="AJ39"/>
  <c r="N40"/>
  <c r="AJ40"/>
  <c r="N41"/>
  <c r="AJ41"/>
  <c r="N42"/>
  <c r="AJ42"/>
  <c r="N43"/>
  <c r="AJ43"/>
  <c r="N44"/>
  <c r="AJ44"/>
  <c r="N45"/>
  <c r="AJ45"/>
  <c r="N46"/>
  <c r="AJ46"/>
  <c r="N47"/>
  <c r="AJ47"/>
  <c r="N48"/>
  <c r="AJ48"/>
  <c r="N49"/>
  <c r="AJ49"/>
  <c r="N50"/>
  <c r="AJ50"/>
  <c r="N51"/>
  <c r="AJ51"/>
  <c r="N52"/>
  <c r="AJ52"/>
  <c r="AH904"/>
  <c r="N53"/>
  <c r="AJ53"/>
  <c r="N54"/>
  <c r="AJ54"/>
  <c r="N55"/>
  <c r="AJ55"/>
  <c r="AK55"/>
  <c r="AR55" s="1"/>
  <c r="N56"/>
  <c r="AJ56"/>
  <c r="T56"/>
  <c r="AN56"/>
  <c r="N57"/>
  <c r="T57"/>
  <c r="AM57"/>
  <c r="AJ57"/>
  <c r="N58"/>
  <c r="AJ58"/>
  <c r="T58"/>
  <c r="AP58"/>
  <c r="AT58"/>
  <c r="AN58"/>
  <c r="N59"/>
  <c r="AJ59"/>
  <c r="T59"/>
  <c r="AT59"/>
  <c r="N60"/>
  <c r="AJ60"/>
  <c r="S60"/>
  <c r="AO60"/>
  <c r="T60"/>
  <c r="AN60"/>
  <c r="N61"/>
  <c r="AJ61"/>
  <c r="S61"/>
  <c r="AO61"/>
  <c r="T61"/>
  <c r="AP61"/>
  <c r="AK61"/>
  <c r="N62"/>
  <c r="AJ62"/>
  <c r="T62"/>
  <c r="AP62"/>
  <c r="AT62" s="1"/>
  <c r="N63"/>
  <c r="AJ63"/>
  <c r="T63"/>
  <c r="AP63"/>
  <c r="N64"/>
  <c r="AJ64"/>
  <c r="T64"/>
  <c r="AP64"/>
  <c r="AT64"/>
  <c r="AN64"/>
  <c r="N65"/>
  <c r="AJ65"/>
  <c r="T65"/>
  <c r="AM65"/>
  <c r="N66"/>
  <c r="T66"/>
  <c r="AM66"/>
  <c r="AN66"/>
  <c r="AJ66"/>
  <c r="N67"/>
  <c r="AJ67"/>
  <c r="T67"/>
  <c r="AP67"/>
  <c r="AT67" s="1"/>
  <c r="AM67"/>
  <c r="N68"/>
  <c r="AJ68"/>
  <c r="T68"/>
  <c r="AN68"/>
  <c r="N69"/>
  <c r="T69"/>
  <c r="AL69"/>
  <c r="AR69" s="1"/>
  <c r="AJ69"/>
  <c r="AJ70"/>
  <c r="N71"/>
  <c r="AJ71"/>
  <c r="D19" i="4"/>
  <c r="D19" i="8" s="1"/>
  <c r="AG71" i="1"/>
  <c r="J19" i="4"/>
  <c r="J19" i="8"/>
  <c r="N72" i="1"/>
  <c r="AJ72"/>
  <c r="N73"/>
  <c r="AJ73"/>
  <c r="AK73"/>
  <c r="N74"/>
  <c r="AJ74"/>
  <c r="N75"/>
  <c r="AJ75"/>
  <c r="AK75"/>
  <c r="N76"/>
  <c r="AJ76"/>
  <c r="AM76"/>
  <c r="N77"/>
  <c r="AJ77"/>
  <c r="AK77"/>
  <c r="AR77" s="1"/>
  <c r="AN77"/>
  <c r="N78"/>
  <c r="AJ78"/>
  <c r="AM78"/>
  <c r="AN78"/>
  <c r="N79"/>
  <c r="AJ79"/>
  <c r="AK79"/>
  <c r="AR79" s="1"/>
  <c r="AN79"/>
  <c r="N80"/>
  <c r="AJ80"/>
  <c r="AM80"/>
  <c r="AN80"/>
  <c r="N81"/>
  <c r="AJ81"/>
  <c r="AK81"/>
  <c r="AR81" s="1"/>
  <c r="N82"/>
  <c r="AJ82"/>
  <c r="AK82"/>
  <c r="AR82" s="1"/>
  <c r="AM82"/>
  <c r="AN82"/>
  <c r="N83"/>
  <c r="AJ83"/>
  <c r="N84"/>
  <c r="AJ84"/>
  <c r="AM84"/>
  <c r="AN84"/>
  <c r="N85"/>
  <c r="AJ85"/>
  <c r="AK85"/>
  <c r="AR85" s="1"/>
  <c r="AN85"/>
  <c r="N86"/>
  <c r="AJ86"/>
  <c r="AN86"/>
  <c r="N87"/>
  <c r="AJ87"/>
  <c r="AK87"/>
  <c r="AN87"/>
  <c r="N88"/>
  <c r="AJ88"/>
  <c r="AM88"/>
  <c r="N89"/>
  <c r="AJ89"/>
  <c r="AK89"/>
  <c r="AR89" s="1"/>
  <c r="AN89"/>
  <c r="N90"/>
  <c r="AJ90"/>
  <c r="AM90"/>
  <c r="AN90"/>
  <c r="N91"/>
  <c r="AJ91"/>
  <c r="AK91"/>
  <c r="AR91" s="1"/>
  <c r="AN91"/>
  <c r="J17" i="4"/>
  <c r="J17" i="8" s="1"/>
  <c r="N92" i="1"/>
  <c r="AJ92"/>
  <c r="AM92"/>
  <c r="AN92"/>
  <c r="N93"/>
  <c r="AJ93"/>
  <c r="AM93"/>
  <c r="AN93"/>
  <c r="J18" i="4"/>
  <c r="J18" i="8" s="1"/>
  <c r="AK93" i="1"/>
  <c r="AR93" s="1"/>
  <c r="N94"/>
  <c r="AJ94"/>
  <c r="AL94"/>
  <c r="AR94"/>
  <c r="AM94"/>
  <c r="AN94"/>
  <c r="N95"/>
  <c r="AJ95"/>
  <c r="AL95"/>
  <c r="AR95" s="1"/>
  <c r="AN95"/>
  <c r="N96"/>
  <c r="AJ96"/>
  <c r="AL96"/>
  <c r="AR96" s="1"/>
  <c r="AM96"/>
  <c r="AN96"/>
  <c r="N97"/>
  <c r="AJ97"/>
  <c r="AL97"/>
  <c r="AR97" s="1"/>
  <c r="AM97"/>
  <c r="AN97"/>
  <c r="N98"/>
  <c r="AJ98"/>
  <c r="AL98"/>
  <c r="AR98" s="1"/>
  <c r="AM98"/>
  <c r="AN98"/>
  <c r="N99"/>
  <c r="AJ99"/>
  <c r="AL99"/>
  <c r="AR99" s="1"/>
  <c r="AN99"/>
  <c r="N100"/>
  <c r="AJ100"/>
  <c r="AL100"/>
  <c r="AR100" s="1"/>
  <c r="AM100"/>
  <c r="AN100"/>
  <c r="N101"/>
  <c r="AJ101"/>
  <c r="AL101"/>
  <c r="AN101"/>
  <c r="AJ102"/>
  <c r="N103"/>
  <c r="AJ103"/>
  <c r="AM103"/>
  <c r="AN103"/>
  <c r="N104"/>
  <c r="AJ104"/>
  <c r="AM104"/>
  <c r="AN104"/>
  <c r="AK104"/>
  <c r="AR104" s="1"/>
  <c r="N105"/>
  <c r="AJ105"/>
  <c r="AK105"/>
  <c r="AR105" s="1"/>
  <c r="AM105"/>
  <c r="AN105"/>
  <c r="N106"/>
  <c r="AJ106"/>
  <c r="AK106"/>
  <c r="AR106" s="1"/>
  <c r="AM106"/>
  <c r="AN106"/>
  <c r="N107"/>
  <c r="AJ107"/>
  <c r="AN107"/>
  <c r="N108"/>
  <c r="AM108"/>
  <c r="AN108"/>
  <c r="AJ108"/>
  <c r="AK108"/>
  <c r="AR108" s="1"/>
  <c r="N109"/>
  <c r="AJ109"/>
  <c r="AM109"/>
  <c r="AN109"/>
  <c r="N110"/>
  <c r="AJ110"/>
  <c r="AK110"/>
  <c r="AR110" s="1"/>
  <c r="AN110"/>
  <c r="N111"/>
  <c r="AJ111"/>
  <c r="AN111"/>
  <c r="N112"/>
  <c r="AJ112"/>
  <c r="AK112"/>
  <c r="AR112" s="1"/>
  <c r="AN112"/>
  <c r="AJ113"/>
  <c r="N114"/>
  <c r="AJ114"/>
  <c r="T114"/>
  <c r="AL114"/>
  <c r="AR114" s="1"/>
  <c r="AH114"/>
  <c r="N115"/>
  <c r="AJ115"/>
  <c r="S115"/>
  <c r="AM115"/>
  <c r="AS115" s="1"/>
  <c r="AG115"/>
  <c r="N116"/>
  <c r="AJ116"/>
  <c r="T116"/>
  <c r="AL116"/>
  <c r="AR116" s="1"/>
  <c r="N117"/>
  <c r="AJ117"/>
  <c r="S117"/>
  <c r="AG117"/>
  <c r="N118"/>
  <c r="AJ118"/>
  <c r="T118"/>
  <c r="AT118"/>
  <c r="AL118"/>
  <c r="AR118"/>
  <c r="AH118"/>
  <c r="N119"/>
  <c r="AJ119"/>
  <c r="AM119"/>
  <c r="AN119"/>
  <c r="N120"/>
  <c r="AJ120"/>
  <c r="S120"/>
  <c r="T120"/>
  <c r="AK120"/>
  <c r="AN120"/>
  <c r="AG120"/>
  <c r="AH120"/>
  <c r="N121"/>
  <c r="AJ121"/>
  <c r="S121"/>
  <c r="T121"/>
  <c r="AP121"/>
  <c r="AK121"/>
  <c r="AM121"/>
  <c r="AN121"/>
  <c r="AG121"/>
  <c r="AH121"/>
  <c r="N122"/>
  <c r="AJ122"/>
  <c r="T122"/>
  <c r="AN122"/>
  <c r="AH122"/>
  <c r="N123"/>
  <c r="AJ123"/>
  <c r="AM123"/>
  <c r="AN123"/>
  <c r="N124"/>
  <c r="AJ124"/>
  <c r="AK124"/>
  <c r="AR124" s="1"/>
  <c r="AN124"/>
  <c r="N125"/>
  <c r="AJ125"/>
  <c r="T125"/>
  <c r="AL125"/>
  <c r="AR125" s="1"/>
  <c r="AM125"/>
  <c r="AN125"/>
  <c r="AH125"/>
  <c r="N126"/>
  <c r="AJ126"/>
  <c r="AK126"/>
  <c r="AN126"/>
  <c r="N127"/>
  <c r="AJ127"/>
  <c r="T127"/>
  <c r="AL127"/>
  <c r="AR127" s="1"/>
  <c r="AM127"/>
  <c r="AN127"/>
  <c r="AH127"/>
  <c r="N128"/>
  <c r="AJ128"/>
  <c r="T128"/>
  <c r="AN128"/>
  <c r="AH128"/>
  <c r="N129"/>
  <c r="AJ129"/>
  <c r="AM129"/>
  <c r="AN129"/>
  <c r="N130"/>
  <c r="AJ130"/>
  <c r="T130"/>
  <c r="AP130"/>
  <c r="AN130"/>
  <c r="AH130"/>
  <c r="N131"/>
  <c r="AJ131"/>
  <c r="AM131"/>
  <c r="AN131"/>
  <c r="N132"/>
  <c r="AJ132"/>
  <c r="T132"/>
  <c r="AN132"/>
  <c r="AH132"/>
  <c r="N133"/>
  <c r="AJ133"/>
  <c r="T133"/>
  <c r="AL133"/>
  <c r="AR133" s="1"/>
  <c r="AM133"/>
  <c r="AN133"/>
  <c r="AH133"/>
  <c r="N134"/>
  <c r="AK134"/>
  <c r="AR134" s="1"/>
  <c r="AN134"/>
  <c r="AJ134"/>
  <c r="N135"/>
  <c r="AJ135"/>
  <c r="T135"/>
  <c r="AL135"/>
  <c r="AR135" s="1"/>
  <c r="AM135"/>
  <c r="AN135"/>
  <c r="AH135"/>
  <c r="N136"/>
  <c r="AJ136"/>
  <c r="AK136"/>
  <c r="AR136" s="1"/>
  <c r="AN136"/>
  <c r="N137"/>
  <c r="AJ137"/>
  <c r="AM137"/>
  <c r="AN137"/>
  <c r="N138"/>
  <c r="AJ138"/>
  <c r="AK138"/>
  <c r="AR138"/>
  <c r="AN138"/>
  <c r="N139"/>
  <c r="AJ139"/>
  <c r="T139"/>
  <c r="AL139"/>
  <c r="AR139"/>
  <c r="AM139"/>
  <c r="AN139"/>
  <c r="AH139"/>
  <c r="N140"/>
  <c r="AJ140"/>
  <c r="T140"/>
  <c r="AN140"/>
  <c r="AH140"/>
  <c r="N141"/>
  <c r="AJ141"/>
  <c r="AM141"/>
  <c r="AN141"/>
  <c r="N142"/>
  <c r="T142"/>
  <c r="AN142"/>
  <c r="AH142"/>
  <c r="AJ142"/>
  <c r="AM142"/>
  <c r="N143"/>
  <c r="AJ143"/>
  <c r="T143"/>
  <c r="AP143"/>
  <c r="AL143"/>
  <c r="AR143"/>
  <c r="AM143"/>
  <c r="AN143"/>
  <c r="AH143"/>
  <c r="N144"/>
  <c r="AN144"/>
  <c r="AJ144"/>
  <c r="AK144"/>
  <c r="AR144"/>
  <c r="N145"/>
  <c r="AJ145"/>
  <c r="AM145"/>
  <c r="AN145"/>
  <c r="N146"/>
  <c r="T146"/>
  <c r="AN146"/>
  <c r="AH146"/>
  <c r="AJ146"/>
  <c r="N147"/>
  <c r="AJ147"/>
  <c r="AN147"/>
  <c r="N148"/>
  <c r="AJ148"/>
  <c r="N149"/>
  <c r="AJ149"/>
  <c r="AM149"/>
  <c r="N150"/>
  <c r="AJ150"/>
  <c r="T150"/>
  <c r="AN150"/>
  <c r="AH150"/>
  <c r="N151"/>
  <c r="AJ151"/>
  <c r="T151"/>
  <c r="AL151"/>
  <c r="AN151"/>
  <c r="AH151"/>
  <c r="N152"/>
  <c r="AJ152"/>
  <c r="AK152"/>
  <c r="N153"/>
  <c r="AJ153"/>
  <c r="AM153"/>
  <c r="AN153"/>
  <c r="N154"/>
  <c r="AJ154"/>
  <c r="AK154"/>
  <c r="AR154" s="1"/>
  <c r="AN154"/>
  <c r="N155"/>
  <c r="AJ155"/>
  <c r="AM155"/>
  <c r="AN155"/>
  <c r="N156"/>
  <c r="AJ156"/>
  <c r="AK156"/>
  <c r="AN156"/>
  <c r="N157"/>
  <c r="AJ157"/>
  <c r="AM157"/>
  <c r="AN157"/>
  <c r="N158"/>
  <c r="AJ158"/>
  <c r="AK158"/>
  <c r="AN158"/>
  <c r="N159"/>
  <c r="AJ159"/>
  <c r="AM159"/>
  <c r="AN159"/>
  <c r="N160"/>
  <c r="AJ160"/>
  <c r="S160"/>
  <c r="AO160"/>
  <c r="T160"/>
  <c r="AP160"/>
  <c r="AN160"/>
  <c r="AG160"/>
  <c r="AH160"/>
  <c r="N161"/>
  <c r="AJ161"/>
  <c r="AM161"/>
  <c r="N162"/>
  <c r="AJ162"/>
  <c r="AK162"/>
  <c r="AR162"/>
  <c r="AN162"/>
  <c r="N163"/>
  <c r="AJ163"/>
  <c r="AM163"/>
  <c r="AN163"/>
  <c r="N164"/>
  <c r="AJ164"/>
  <c r="AK164"/>
  <c r="AR164" s="1"/>
  <c r="AN164"/>
  <c r="N165"/>
  <c r="AJ165"/>
  <c r="AM165"/>
  <c r="AN165"/>
  <c r="N166"/>
  <c r="AJ166"/>
  <c r="AK166"/>
  <c r="AR166" s="1"/>
  <c r="AN166"/>
  <c r="N167"/>
  <c r="AJ167"/>
  <c r="AM167"/>
  <c r="AN167"/>
  <c r="N168"/>
  <c r="AJ168"/>
  <c r="AK168"/>
  <c r="AR168" s="1"/>
  <c r="AN168"/>
  <c r="N169"/>
  <c r="AJ169"/>
  <c r="AM169"/>
  <c r="AN169"/>
  <c r="N170"/>
  <c r="AJ170"/>
  <c r="AK170"/>
  <c r="N171"/>
  <c r="AJ171"/>
  <c r="AM171"/>
  <c r="N172"/>
  <c r="AJ172"/>
  <c r="N173"/>
  <c r="AJ173"/>
  <c r="T173"/>
  <c r="AL173"/>
  <c r="AR173" s="1"/>
  <c r="AM173"/>
  <c r="AH173"/>
  <c r="N174"/>
  <c r="T174"/>
  <c r="AN174"/>
  <c r="AH174"/>
  <c r="AJ174"/>
  <c r="N175"/>
  <c r="AJ175"/>
  <c r="T175"/>
  <c r="AP175"/>
  <c r="AM175"/>
  <c r="AN175"/>
  <c r="AH175"/>
  <c r="N176"/>
  <c r="AJ176"/>
  <c r="S176"/>
  <c r="T176"/>
  <c r="AG176"/>
  <c r="AH176"/>
  <c r="AN176"/>
  <c r="N177"/>
  <c r="AJ177"/>
  <c r="S177"/>
  <c r="T177"/>
  <c r="AP177"/>
  <c r="P64" i="33"/>
  <c r="AM177" i="1"/>
  <c r="AN177"/>
  <c r="N178"/>
  <c r="AJ178"/>
  <c r="S178"/>
  <c r="AO178"/>
  <c r="T178"/>
  <c r="AM178"/>
  <c r="AG178"/>
  <c r="AH178"/>
  <c r="N179"/>
  <c r="AJ179"/>
  <c r="AM179"/>
  <c r="AN179"/>
  <c r="AG179"/>
  <c r="AH179"/>
  <c r="N180"/>
  <c r="AJ180"/>
  <c r="S180"/>
  <c r="T180"/>
  <c r="AL180"/>
  <c r="AM180"/>
  <c r="AG180"/>
  <c r="AH180"/>
  <c r="AN180"/>
  <c r="N181"/>
  <c r="AJ181"/>
  <c r="S181"/>
  <c r="T181"/>
  <c r="AN181"/>
  <c r="AG181"/>
  <c r="AH181"/>
  <c r="N182"/>
  <c r="AJ182"/>
  <c r="S182"/>
  <c r="T182"/>
  <c r="AG182"/>
  <c r="AH182"/>
  <c r="AN182"/>
  <c r="N183"/>
  <c r="AJ183"/>
  <c r="S183"/>
  <c r="T183"/>
  <c r="AG183"/>
  <c r="AH183"/>
  <c r="N184"/>
  <c r="AJ184"/>
  <c r="T184"/>
  <c r="AN184"/>
  <c r="AH184"/>
  <c r="N185"/>
  <c r="AJ185"/>
  <c r="N186"/>
  <c r="AJ186"/>
  <c r="T186"/>
  <c r="AH186"/>
  <c r="N187"/>
  <c r="AJ187"/>
  <c r="AL187"/>
  <c r="AR187" s="1"/>
  <c r="P19" i="35"/>
  <c r="AM187" i="1"/>
  <c r="N188"/>
  <c r="AJ188"/>
  <c r="AN188"/>
  <c r="N189"/>
  <c r="AJ189"/>
  <c r="AN189"/>
  <c r="N190"/>
  <c r="AJ190"/>
  <c r="T190"/>
  <c r="AN190"/>
  <c r="AH190"/>
  <c r="N191"/>
  <c r="AJ191"/>
  <c r="S191"/>
  <c r="T191"/>
  <c r="AM191"/>
  <c r="AG191"/>
  <c r="AH191"/>
  <c r="N192"/>
  <c r="AJ192"/>
  <c r="S192"/>
  <c r="T192"/>
  <c r="AK192"/>
  <c r="AG192"/>
  <c r="AH192"/>
  <c r="AP192" s="1"/>
  <c r="N193"/>
  <c r="AJ193"/>
  <c r="S193"/>
  <c r="T193"/>
  <c r="AM193"/>
  <c r="AG193"/>
  <c r="AH193"/>
  <c r="N194"/>
  <c r="AJ194"/>
  <c r="S194"/>
  <c r="T194"/>
  <c r="AK194"/>
  <c r="AG194"/>
  <c r="AH194"/>
  <c r="N195"/>
  <c r="AJ195"/>
  <c r="T195"/>
  <c r="AN195"/>
  <c r="AH195"/>
  <c r="AM195"/>
  <c r="N196"/>
  <c r="AJ196"/>
  <c r="N197"/>
  <c r="AJ197"/>
  <c r="T197"/>
  <c r="AP197"/>
  <c r="AM197"/>
  <c r="AH197"/>
  <c r="N198"/>
  <c r="AJ198"/>
  <c r="AN198"/>
  <c r="AH198"/>
  <c r="N199"/>
  <c r="AJ199"/>
  <c r="S199"/>
  <c r="AO199"/>
  <c r="T199"/>
  <c r="AG199"/>
  <c r="AH199"/>
  <c r="AN199"/>
  <c r="N200"/>
  <c r="AJ200"/>
  <c r="S200"/>
  <c r="AO200"/>
  <c r="T200"/>
  <c r="AP200"/>
  <c r="AK200"/>
  <c r="AG200"/>
  <c r="AH200"/>
  <c r="N201"/>
  <c r="AJ201"/>
  <c r="S201"/>
  <c r="T201"/>
  <c r="AG201"/>
  <c r="AH201"/>
  <c r="AL201"/>
  <c r="N202"/>
  <c r="AJ202"/>
  <c r="S202"/>
  <c r="T202"/>
  <c r="AN202"/>
  <c r="AG202"/>
  <c r="AH202"/>
  <c r="AK202"/>
  <c r="N203"/>
  <c r="AJ203"/>
  <c r="S203"/>
  <c r="T203"/>
  <c r="AP203"/>
  <c r="AN203"/>
  <c r="AG203"/>
  <c r="AH203"/>
  <c r="N204"/>
  <c r="AJ204"/>
  <c r="S204"/>
  <c r="AO204"/>
  <c r="T204"/>
  <c r="AK204"/>
  <c r="AG204"/>
  <c r="AH204"/>
  <c r="N205"/>
  <c r="AJ205"/>
  <c r="S205"/>
  <c r="T205"/>
  <c r="AL205"/>
  <c r="AM205"/>
  <c r="AG205"/>
  <c r="AH205"/>
  <c r="N206"/>
  <c r="S206"/>
  <c r="T206"/>
  <c r="AK206"/>
  <c r="AN206"/>
  <c r="AG206"/>
  <c r="AH206"/>
  <c r="AJ206"/>
  <c r="N207"/>
  <c r="AJ207"/>
  <c r="S207"/>
  <c r="T207"/>
  <c r="AG207"/>
  <c r="AH207"/>
  <c r="N208"/>
  <c r="AJ208"/>
  <c r="S208"/>
  <c r="T208"/>
  <c r="AG208"/>
  <c r="AH208"/>
  <c r="N209"/>
  <c r="AJ209"/>
  <c r="S209"/>
  <c r="T209"/>
  <c r="AL209"/>
  <c r="AN209"/>
  <c r="AG209"/>
  <c r="AH209"/>
  <c r="N210"/>
  <c r="S210"/>
  <c r="T210"/>
  <c r="AP210"/>
  <c r="AG210"/>
  <c r="AH210"/>
  <c r="AJ210"/>
  <c r="N211"/>
  <c r="AJ211"/>
  <c r="S211"/>
  <c r="T211"/>
  <c r="AM211"/>
  <c r="AG211"/>
  <c r="AH211"/>
  <c r="N212"/>
  <c r="AJ212"/>
  <c r="S212"/>
  <c r="AO212"/>
  <c r="T212"/>
  <c r="P69" i="33"/>
  <c r="AG212" i="1"/>
  <c r="AH212"/>
  <c r="N213"/>
  <c r="AJ213"/>
  <c r="S213"/>
  <c r="AO213"/>
  <c r="T213"/>
  <c r="AP213"/>
  <c r="AN213"/>
  <c r="AG213"/>
  <c r="AH213"/>
  <c r="N214"/>
  <c r="AJ214"/>
  <c r="S214"/>
  <c r="T214"/>
  <c r="AP214"/>
  <c r="AK214"/>
  <c r="AG214"/>
  <c r="AH214"/>
  <c r="N215"/>
  <c r="AJ215"/>
  <c r="S215"/>
  <c r="T215"/>
  <c r="AG215"/>
  <c r="AH215"/>
  <c r="N216"/>
  <c r="AJ216"/>
  <c r="S216"/>
  <c r="T216"/>
  <c r="AK216"/>
  <c r="AN216"/>
  <c r="AG216"/>
  <c r="AH216"/>
  <c r="N217"/>
  <c r="S217"/>
  <c r="T217"/>
  <c r="AM217"/>
  <c r="AG217"/>
  <c r="AH217"/>
  <c r="AJ217"/>
  <c r="N218"/>
  <c r="AJ218"/>
  <c r="S218"/>
  <c r="AO218"/>
  <c r="T218"/>
  <c r="AP218"/>
  <c r="AK218"/>
  <c r="AG218"/>
  <c r="AH218"/>
  <c r="N219"/>
  <c r="AJ219"/>
  <c r="AM219"/>
  <c r="N220"/>
  <c r="AJ220"/>
  <c r="T220"/>
  <c r="AP220"/>
  <c r="AH220"/>
  <c r="N221"/>
  <c r="AJ221"/>
  <c r="AM221"/>
  <c r="N222"/>
  <c r="AJ222"/>
  <c r="T222"/>
  <c r="AP222"/>
  <c r="AL222"/>
  <c r="AN222"/>
  <c r="AH222"/>
  <c r="N223"/>
  <c r="AJ223"/>
  <c r="AK223"/>
  <c r="AR223" s="1"/>
  <c r="N224"/>
  <c r="AJ224"/>
  <c r="T224"/>
  <c r="P81" i="33"/>
  <c r="AH224" i="1"/>
  <c r="N225"/>
  <c r="AJ225"/>
  <c r="T225"/>
  <c r="AH225"/>
  <c r="N226"/>
  <c r="AJ226"/>
  <c r="T226"/>
  <c r="AL226"/>
  <c r="AR226" s="1"/>
  <c r="AN226"/>
  <c r="AH226"/>
  <c r="N227"/>
  <c r="AJ227"/>
  <c r="T227"/>
  <c r="AH227"/>
  <c r="N228"/>
  <c r="AJ228"/>
  <c r="AL228"/>
  <c r="AR228"/>
  <c r="AN228"/>
  <c r="AH228"/>
  <c r="N229"/>
  <c r="AJ229"/>
  <c r="AN229"/>
  <c r="N230"/>
  <c r="AJ230"/>
  <c r="AK230"/>
  <c r="AN230"/>
  <c r="N231"/>
  <c r="AJ231"/>
  <c r="AN231"/>
  <c r="N232"/>
  <c r="AJ232"/>
  <c r="T232"/>
  <c r="AL232"/>
  <c r="AR232" s="1"/>
  <c r="AH232"/>
  <c r="N233"/>
  <c r="AJ233"/>
  <c r="T233"/>
  <c r="AH233"/>
  <c r="N234"/>
  <c r="AJ234"/>
  <c r="T234"/>
  <c r="AP234"/>
  <c r="AL234"/>
  <c r="AR234" s="1"/>
  <c r="AH234"/>
  <c r="N235"/>
  <c r="AJ235"/>
  <c r="T235"/>
  <c r="AN235"/>
  <c r="AH235"/>
  <c r="N236"/>
  <c r="AJ236"/>
  <c r="AM236"/>
  <c r="AK236"/>
  <c r="N237"/>
  <c r="T237"/>
  <c r="AN237"/>
  <c r="AH237"/>
  <c r="AJ237"/>
  <c r="N238"/>
  <c r="AJ238"/>
  <c r="T238"/>
  <c r="AP238"/>
  <c r="AL238"/>
  <c r="AR238"/>
  <c r="AH238"/>
  <c r="N239"/>
  <c r="AJ239"/>
  <c r="AM239"/>
  <c r="N240"/>
  <c r="AJ240"/>
  <c r="AN240"/>
  <c r="N241"/>
  <c r="T241"/>
  <c r="AH241"/>
  <c r="AJ241"/>
  <c r="N242"/>
  <c r="AJ242"/>
  <c r="T242"/>
  <c r="AP242"/>
  <c r="AL242"/>
  <c r="AN242"/>
  <c r="AH242"/>
  <c r="N243"/>
  <c r="AJ243"/>
  <c r="T243"/>
  <c r="AM243"/>
  <c r="AN243"/>
  <c r="AH243"/>
  <c r="N244"/>
  <c r="AJ244"/>
  <c r="T244"/>
  <c r="AL244"/>
  <c r="AN244"/>
  <c r="AH244"/>
  <c r="N245"/>
  <c r="AJ245"/>
  <c r="N246"/>
  <c r="AJ246"/>
  <c r="N247"/>
  <c r="AJ247"/>
  <c r="AM247"/>
  <c r="AN247"/>
  <c r="N248"/>
  <c r="AJ248"/>
  <c r="N249"/>
  <c r="AJ249"/>
  <c r="AM249"/>
  <c r="N250"/>
  <c r="AJ250"/>
  <c r="AN250"/>
  <c r="N251"/>
  <c r="AJ251"/>
  <c r="T251"/>
  <c r="AN251"/>
  <c r="AH251"/>
  <c r="N252"/>
  <c r="AJ252"/>
  <c r="T252"/>
  <c r="AH252"/>
  <c r="N253"/>
  <c r="AJ253"/>
  <c r="AM253"/>
  <c r="N254"/>
  <c r="AJ254"/>
  <c r="AK254"/>
  <c r="AR254" s="1"/>
  <c r="AN254"/>
  <c r="N255"/>
  <c r="AM255"/>
  <c r="AJ255"/>
  <c r="N256"/>
  <c r="AJ256"/>
  <c r="AK256"/>
  <c r="AR256" s="1"/>
  <c r="AN256"/>
  <c r="N257"/>
  <c r="AJ257"/>
  <c r="T257"/>
  <c r="AP257"/>
  <c r="AM257"/>
  <c r="AH257"/>
  <c r="N258"/>
  <c r="AJ258"/>
  <c r="T258"/>
  <c r="AP258"/>
  <c r="AL258"/>
  <c r="AH258"/>
  <c r="N259"/>
  <c r="AJ259"/>
  <c r="T259"/>
  <c r="AN259"/>
  <c r="AH259"/>
  <c r="N260"/>
  <c r="AJ260"/>
  <c r="T260"/>
  <c r="AP260"/>
  <c r="AL260"/>
  <c r="AR260" s="1"/>
  <c r="AH260"/>
  <c r="N261"/>
  <c r="AJ261"/>
  <c r="T261"/>
  <c r="AM261"/>
  <c r="AN261"/>
  <c r="AH261"/>
  <c r="N262"/>
  <c r="AJ262"/>
  <c r="T262"/>
  <c r="AP262"/>
  <c r="AL262"/>
  <c r="AN262"/>
  <c r="AH262"/>
  <c r="N263"/>
  <c r="AJ263"/>
  <c r="T263"/>
  <c r="AH263"/>
  <c r="N264"/>
  <c r="AJ264"/>
  <c r="T264"/>
  <c r="AL264"/>
  <c r="AR264" s="1"/>
  <c r="AN264"/>
  <c r="AH264"/>
  <c r="N265"/>
  <c r="AJ265"/>
  <c r="T265"/>
  <c r="AP265"/>
  <c r="AM265"/>
  <c r="AH265"/>
  <c r="N266"/>
  <c r="AJ266"/>
  <c r="T266"/>
  <c r="AL266"/>
  <c r="AN266"/>
  <c r="AH266"/>
  <c r="N267"/>
  <c r="AJ267"/>
  <c r="T267"/>
  <c r="AN267"/>
  <c r="AH267"/>
  <c r="AX267"/>
  <c r="N268"/>
  <c r="AJ268"/>
  <c r="T268"/>
  <c r="AP268"/>
  <c r="AL268"/>
  <c r="AH268"/>
  <c r="AX268"/>
  <c r="N269"/>
  <c r="AJ269"/>
  <c r="T269"/>
  <c r="AK269"/>
  <c r="AL269"/>
  <c r="AM269"/>
  <c r="AH269"/>
  <c r="AX269"/>
  <c r="N270"/>
  <c r="AJ270"/>
  <c r="T270"/>
  <c r="AP270"/>
  <c r="AK270"/>
  <c r="AH270"/>
  <c r="AX270"/>
  <c r="N271"/>
  <c r="AJ271"/>
  <c r="S271"/>
  <c r="T271"/>
  <c r="AP271"/>
  <c r="AM271"/>
  <c r="AG271"/>
  <c r="AH271"/>
  <c r="N272"/>
  <c r="AJ272"/>
  <c r="S272"/>
  <c r="T272"/>
  <c r="AK272"/>
  <c r="AG272"/>
  <c r="AH272"/>
  <c r="N273"/>
  <c r="AJ273"/>
  <c r="S273"/>
  <c r="T273"/>
  <c r="AM273"/>
  <c r="AG273"/>
  <c r="AH273"/>
  <c r="N274"/>
  <c r="AJ274"/>
  <c r="S274"/>
  <c r="AO274"/>
  <c r="T274"/>
  <c r="AK274"/>
  <c r="AG274"/>
  <c r="AH274"/>
  <c r="K66" i="7"/>
  <c r="K67" s="1"/>
  <c r="N275" i="1"/>
  <c r="AJ275"/>
  <c r="S275"/>
  <c r="T275"/>
  <c r="AM275"/>
  <c r="AG275"/>
  <c r="AH275"/>
  <c r="N276"/>
  <c r="AJ276"/>
  <c r="S276"/>
  <c r="T276"/>
  <c r="AK276"/>
  <c r="AN276"/>
  <c r="AG276"/>
  <c r="AH276"/>
  <c r="N277"/>
  <c r="AJ277"/>
  <c r="S277"/>
  <c r="AO277"/>
  <c r="T277"/>
  <c r="AP277"/>
  <c r="AM277"/>
  <c r="AG277"/>
  <c r="AH277"/>
  <c r="N278"/>
  <c r="AJ278"/>
  <c r="S278"/>
  <c r="T278"/>
  <c r="AK278"/>
  <c r="AN278"/>
  <c r="AG278"/>
  <c r="AH278"/>
  <c r="N279"/>
  <c r="AJ279"/>
  <c r="S279"/>
  <c r="T279"/>
  <c r="AL279"/>
  <c r="AM279"/>
  <c r="AN279"/>
  <c r="AG279"/>
  <c r="AH279"/>
  <c r="N280"/>
  <c r="AJ280"/>
  <c r="S280"/>
  <c r="T280"/>
  <c r="AK280"/>
  <c r="AG280"/>
  <c r="AH280"/>
  <c r="N281"/>
  <c r="AJ281"/>
  <c r="S281"/>
  <c r="AO281"/>
  <c r="T281"/>
  <c r="AM281"/>
  <c r="AG281"/>
  <c r="AH281"/>
  <c r="AN281"/>
  <c r="N282"/>
  <c r="AJ282"/>
  <c r="S282"/>
  <c r="T282"/>
  <c r="AP282"/>
  <c r="AK282"/>
  <c r="AM282"/>
  <c r="AN282"/>
  <c r="AG282"/>
  <c r="AH282"/>
  <c r="N283"/>
  <c r="AJ283"/>
  <c r="AM283"/>
  <c r="AN283"/>
  <c r="N284"/>
  <c r="AJ284"/>
  <c r="T284"/>
  <c r="AP284"/>
  <c r="AH284"/>
  <c r="AR284"/>
  <c r="AJ285"/>
  <c r="N286"/>
  <c r="AJ286"/>
  <c r="AK286"/>
  <c r="AR286" s="1"/>
  <c r="AN286"/>
  <c r="N287"/>
  <c r="AJ287"/>
  <c r="AK287"/>
  <c r="N288"/>
  <c r="AJ288"/>
  <c r="AN288"/>
  <c r="N289"/>
  <c r="AJ289"/>
  <c r="AK289"/>
  <c r="AM289"/>
  <c r="N290"/>
  <c r="AJ290"/>
  <c r="AN290"/>
  <c r="N291"/>
  <c r="AJ291"/>
  <c r="AM291"/>
  <c r="AN291"/>
  <c r="N292"/>
  <c r="AJ292"/>
  <c r="AK292"/>
  <c r="AR292" s="1"/>
  <c r="AN292"/>
  <c r="N293"/>
  <c r="AJ293"/>
  <c r="AK293"/>
  <c r="AR293" s="1"/>
  <c r="AM293"/>
  <c r="AN293"/>
  <c r="N294"/>
  <c r="AJ294"/>
  <c r="AN294"/>
  <c r="N295"/>
  <c r="AJ295"/>
  <c r="AM295"/>
  <c r="AN295"/>
  <c r="N296"/>
  <c r="AJ296"/>
  <c r="AN296"/>
  <c r="N297"/>
  <c r="AJ297"/>
  <c r="AM297"/>
  <c r="AN297"/>
  <c r="N298"/>
  <c r="AJ298"/>
  <c r="AN298"/>
  <c r="N299"/>
  <c r="AJ299"/>
  <c r="AN299"/>
  <c r="N300"/>
  <c r="AJ300"/>
  <c r="AN300"/>
  <c r="N301"/>
  <c r="AJ301"/>
  <c r="AM301"/>
  <c r="AN301"/>
  <c r="N302"/>
  <c r="AJ302"/>
  <c r="AM302"/>
  <c r="AN302"/>
  <c r="N303"/>
  <c r="AJ303"/>
  <c r="AM303"/>
  <c r="AN303"/>
  <c r="N304"/>
  <c r="AJ304"/>
  <c r="AN304"/>
  <c r="N305"/>
  <c r="AJ305"/>
  <c r="AM305"/>
  <c r="AN305"/>
  <c r="N306"/>
  <c r="AJ306"/>
  <c r="AN306"/>
  <c r="N307"/>
  <c r="AJ307"/>
  <c r="AN307"/>
  <c r="N308"/>
  <c r="AJ308"/>
  <c r="AM308"/>
  <c r="N309"/>
  <c r="AJ309"/>
  <c r="AM309"/>
  <c r="AN309"/>
  <c r="N310"/>
  <c r="AJ310"/>
  <c r="AM310"/>
  <c r="AN310"/>
  <c r="N311"/>
  <c r="AJ311"/>
  <c r="AM311"/>
  <c r="AN311"/>
  <c r="N312"/>
  <c r="AJ312"/>
  <c r="AN312"/>
  <c r="N313"/>
  <c r="AJ313"/>
  <c r="AM313"/>
  <c r="AN313"/>
  <c r="N314"/>
  <c r="AN314"/>
  <c r="AJ314"/>
  <c r="N315"/>
  <c r="AJ315"/>
  <c r="AM315"/>
  <c r="AN315"/>
  <c r="N316"/>
  <c r="AJ316"/>
  <c r="AN316"/>
  <c r="N317"/>
  <c r="AJ317"/>
  <c r="AM317"/>
  <c r="AN317"/>
  <c r="N318"/>
  <c r="AJ318"/>
  <c r="N319"/>
  <c r="AJ319"/>
  <c r="AN319"/>
  <c r="N320"/>
  <c r="AJ320"/>
  <c r="N321"/>
  <c r="AJ321"/>
  <c r="N322"/>
  <c r="S322"/>
  <c r="T322"/>
  <c r="AP322"/>
  <c r="AK322"/>
  <c r="AM322"/>
  <c r="AN322"/>
  <c r="AG322"/>
  <c r="AH322"/>
  <c r="AJ322"/>
  <c r="N323"/>
  <c r="AJ323"/>
  <c r="AM323"/>
  <c r="AN323"/>
  <c r="N324"/>
  <c r="AJ324"/>
  <c r="AK324"/>
  <c r="AR324" s="1"/>
  <c r="AN324"/>
  <c r="N325"/>
  <c r="AJ325"/>
  <c r="AM325"/>
  <c r="AN325"/>
  <c r="N326"/>
  <c r="AJ326"/>
  <c r="N327"/>
  <c r="AJ327"/>
  <c r="S327"/>
  <c r="T327"/>
  <c r="AM327"/>
  <c r="AG327"/>
  <c r="AH327"/>
  <c r="AN327"/>
  <c r="N328"/>
  <c r="AJ328"/>
  <c r="S328"/>
  <c r="T328"/>
  <c r="AK328"/>
  <c r="AN328"/>
  <c r="AG328"/>
  <c r="AH328"/>
  <c r="N329"/>
  <c r="AJ329"/>
  <c r="S329"/>
  <c r="AO329"/>
  <c r="T329"/>
  <c r="AL329"/>
  <c r="AM329"/>
  <c r="AN329"/>
  <c r="AG329"/>
  <c r="AH329"/>
  <c r="N330"/>
  <c r="S330"/>
  <c r="AO330"/>
  <c r="T330"/>
  <c r="AK330"/>
  <c r="AM330"/>
  <c r="AN330"/>
  <c r="AG330"/>
  <c r="AH330"/>
  <c r="AJ330"/>
  <c r="N331"/>
  <c r="AJ331"/>
  <c r="AK331"/>
  <c r="AM331"/>
  <c r="N332"/>
  <c r="AJ332"/>
  <c r="AN332"/>
  <c r="N333"/>
  <c r="AJ333"/>
  <c r="AN333"/>
  <c r="N334"/>
  <c r="AJ334"/>
  <c r="N335"/>
  <c r="AJ335"/>
  <c r="AN335"/>
  <c r="N336"/>
  <c r="AJ336"/>
  <c r="AK336"/>
  <c r="N337"/>
  <c r="AJ337"/>
  <c r="AL337"/>
  <c r="N338"/>
  <c r="AJ338"/>
  <c r="AK338"/>
  <c r="AR338" s="1"/>
  <c r="N339"/>
  <c r="AJ339"/>
  <c r="AM339"/>
  <c r="AN339"/>
  <c r="N340"/>
  <c r="AJ340"/>
  <c r="AK340"/>
  <c r="N341"/>
  <c r="AJ341"/>
  <c r="AK341"/>
  <c r="AR341"/>
  <c r="AM341"/>
  <c r="N342"/>
  <c r="AJ342"/>
  <c r="AN342"/>
  <c r="N343"/>
  <c r="AJ343"/>
  <c r="AM343"/>
  <c r="N344"/>
  <c r="AJ344"/>
  <c r="S344"/>
  <c r="T344"/>
  <c r="AK344"/>
  <c r="AN344"/>
  <c r="AG344"/>
  <c r="AH344"/>
  <c r="N345"/>
  <c r="AJ345"/>
  <c r="S345"/>
  <c r="AO345"/>
  <c r="T345"/>
  <c r="AP345"/>
  <c r="AN345"/>
  <c r="AG345"/>
  <c r="AH345"/>
  <c r="N346"/>
  <c r="AJ346"/>
  <c r="AN346"/>
  <c r="N347"/>
  <c r="AJ347"/>
  <c r="AK347"/>
  <c r="AR347" s="1"/>
  <c r="AM347"/>
  <c r="AN347"/>
  <c r="N348"/>
  <c r="AJ348"/>
  <c r="AN348"/>
  <c r="N349"/>
  <c r="AJ349"/>
  <c r="AM349"/>
  <c r="AN349"/>
  <c r="N350"/>
  <c r="AJ350"/>
  <c r="AN350"/>
  <c r="N351"/>
  <c r="AJ351"/>
  <c r="AM351"/>
  <c r="AN351"/>
  <c r="N352"/>
  <c r="AJ352"/>
  <c r="AN352"/>
  <c r="N353"/>
  <c r="AJ353"/>
  <c r="AM353"/>
  <c r="AN353"/>
  <c r="N354"/>
  <c r="AJ354"/>
  <c r="AN354"/>
  <c r="N355"/>
  <c r="AJ355"/>
  <c r="AK355"/>
  <c r="AM355"/>
  <c r="AN355"/>
  <c r="N356"/>
  <c r="AJ356"/>
  <c r="AN356"/>
  <c r="N357"/>
  <c r="AJ357"/>
  <c r="AM357"/>
  <c r="AN357"/>
  <c r="AK357"/>
  <c r="N358"/>
  <c r="AJ358"/>
  <c r="AM358"/>
  <c r="AN358"/>
  <c r="N359"/>
  <c r="AJ359"/>
  <c r="AN359"/>
  <c r="N360"/>
  <c r="AJ360"/>
  <c r="AN360"/>
  <c r="N361"/>
  <c r="AJ361"/>
  <c r="AK361"/>
  <c r="AM361"/>
  <c r="AN361"/>
  <c r="N362"/>
  <c r="AJ362"/>
  <c r="AN362"/>
  <c r="N363"/>
  <c r="AJ363"/>
  <c r="AM363"/>
  <c r="AK363"/>
  <c r="AR363"/>
  <c r="N364"/>
  <c r="AJ364"/>
  <c r="T364"/>
  <c r="AP364"/>
  <c r="AL364"/>
  <c r="AH364"/>
  <c r="AN364"/>
  <c r="AS364"/>
  <c r="N365"/>
  <c r="AJ365"/>
  <c r="T365"/>
  <c r="AP365"/>
  <c r="AM365"/>
  <c r="AH365"/>
  <c r="N366"/>
  <c r="AJ366"/>
  <c r="T366"/>
  <c r="AN366"/>
  <c r="AS366" s="1"/>
  <c r="AH366"/>
  <c r="AK366"/>
  <c r="N367"/>
  <c r="AJ367"/>
  <c r="T367"/>
  <c r="AP367"/>
  <c r="AM367"/>
  <c r="AN367"/>
  <c r="AH367"/>
  <c r="N368"/>
  <c r="AJ368"/>
  <c r="AM368"/>
  <c r="AK368"/>
  <c r="AR368" s="1"/>
  <c r="N369"/>
  <c r="AJ369"/>
  <c r="AM369"/>
  <c r="AN369"/>
  <c r="AS369"/>
  <c r="N370"/>
  <c r="AJ370"/>
  <c r="AK370"/>
  <c r="AR370"/>
  <c r="N371"/>
  <c r="AJ371"/>
  <c r="AN371"/>
  <c r="N372"/>
  <c r="AJ372"/>
  <c r="AK372"/>
  <c r="AR372" s="1"/>
  <c r="N373"/>
  <c r="AJ373"/>
  <c r="N374"/>
  <c r="AJ374"/>
  <c r="AK374"/>
  <c r="AM374"/>
  <c r="N375"/>
  <c r="AJ375"/>
  <c r="N376"/>
  <c r="AJ376"/>
  <c r="AK376"/>
  <c r="N377"/>
  <c r="AJ377"/>
  <c r="AK377"/>
  <c r="AM377"/>
  <c r="N378"/>
  <c r="AJ378"/>
  <c r="AM378"/>
  <c r="AN378"/>
  <c r="AK378"/>
  <c r="AR378" s="1"/>
  <c r="N379"/>
  <c r="AJ379"/>
  <c r="AM379"/>
  <c r="AN379"/>
  <c r="N380"/>
  <c r="AJ380"/>
  <c r="T380"/>
  <c r="AH380"/>
  <c r="N381"/>
  <c r="AJ381"/>
  <c r="T381"/>
  <c r="AP381"/>
  <c r="AM381"/>
  <c r="AN381"/>
  <c r="AH381"/>
  <c r="N382"/>
  <c r="AJ382"/>
  <c r="T382"/>
  <c r="AN382"/>
  <c r="AH382"/>
  <c r="AJ383"/>
  <c r="N384"/>
  <c r="AJ384"/>
  <c r="S384"/>
  <c r="T384"/>
  <c r="AR384"/>
  <c r="AG384"/>
  <c r="AH384"/>
  <c r="N385"/>
  <c r="AJ385"/>
  <c r="S385"/>
  <c r="T385"/>
  <c r="AN385"/>
  <c r="AG385"/>
  <c r="AH385"/>
  <c r="N386"/>
  <c r="AJ386"/>
  <c r="S386"/>
  <c r="T386"/>
  <c r="AG386"/>
  <c r="AH386"/>
  <c r="N387"/>
  <c r="AJ387"/>
  <c r="S387"/>
  <c r="T387"/>
  <c r="AG387"/>
  <c r="AH387"/>
  <c r="N388"/>
  <c r="AJ388"/>
  <c r="S388"/>
  <c r="T388"/>
  <c r="AG388"/>
  <c r="AH388"/>
  <c r="N389"/>
  <c r="AJ389"/>
  <c r="S389"/>
  <c r="T389"/>
  <c r="AG389"/>
  <c r="AH389"/>
  <c r="N390"/>
  <c r="AJ390"/>
  <c r="S390"/>
  <c r="T390"/>
  <c r="AG390"/>
  <c r="AH390"/>
  <c r="N391"/>
  <c r="AJ391"/>
  <c r="S391"/>
  <c r="T391"/>
  <c r="AG391"/>
  <c r="AH391"/>
  <c r="N392"/>
  <c r="AJ392"/>
  <c r="S392"/>
  <c r="T392"/>
  <c r="AG392"/>
  <c r="AH392"/>
  <c r="N393"/>
  <c r="AJ393"/>
  <c r="S393"/>
  <c r="T393"/>
  <c r="AN393"/>
  <c r="AG393"/>
  <c r="AH393"/>
  <c r="N394"/>
  <c r="AJ394"/>
  <c r="S394"/>
  <c r="T394"/>
  <c r="AG394"/>
  <c r="AH394"/>
  <c r="AP394" s="1"/>
  <c r="N395"/>
  <c r="AJ395"/>
  <c r="S395"/>
  <c r="T395"/>
  <c r="AM395"/>
  <c r="AG395"/>
  <c r="AH395"/>
  <c r="N396"/>
  <c r="AJ396"/>
  <c r="S396"/>
  <c r="T396"/>
  <c r="AG396"/>
  <c r="AH396"/>
  <c r="AP396" s="1"/>
  <c r="N397"/>
  <c r="AJ397"/>
  <c r="S397"/>
  <c r="T397"/>
  <c r="AM397"/>
  <c r="AG397"/>
  <c r="AH397"/>
  <c r="AP397" s="1"/>
  <c r="N398"/>
  <c r="AJ398"/>
  <c r="S398"/>
  <c r="T398"/>
  <c r="AR398"/>
  <c r="AN398"/>
  <c r="AG398"/>
  <c r="AH398"/>
  <c r="N399"/>
  <c r="AJ399"/>
  <c r="S399"/>
  <c r="T399"/>
  <c r="AG399"/>
  <c r="AH399"/>
  <c r="N400"/>
  <c r="AJ400"/>
  <c r="S400"/>
  <c r="T400"/>
  <c r="AR400"/>
  <c r="AG400"/>
  <c r="AH400"/>
  <c r="N401"/>
  <c r="AJ401"/>
  <c r="S401"/>
  <c r="T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/>
  <c r="S411"/>
  <c r="T411"/>
  <c r="AM411"/>
  <c r="AG411"/>
  <c r="AH411"/>
  <c r="N412"/>
  <c r="AJ412"/>
  <c r="S412"/>
  <c r="T412"/>
  <c r="AN412"/>
  <c r="AG412"/>
  <c r="AH412"/>
  <c r="N413"/>
  <c r="AJ413"/>
  <c r="S413"/>
  <c r="T413"/>
  <c r="AN413"/>
  <c r="AG413"/>
  <c r="AH413"/>
  <c r="AP413" s="1"/>
  <c r="N414"/>
  <c r="AJ414"/>
  <c r="S414"/>
  <c r="AO414"/>
  <c r="T414"/>
  <c r="AG414"/>
  <c r="AH414"/>
  <c r="N415"/>
  <c r="AJ415"/>
  <c r="AN415"/>
  <c r="N416"/>
  <c r="AJ416"/>
  <c r="T416"/>
  <c r="AH416"/>
  <c r="N417"/>
  <c r="AJ417"/>
  <c r="S417"/>
  <c r="T417"/>
  <c r="AM417"/>
  <c r="AG417"/>
  <c r="AH417"/>
  <c r="AP417" s="1"/>
  <c r="N418"/>
  <c r="AJ418"/>
  <c r="S418"/>
  <c r="T418"/>
  <c r="AN418"/>
  <c r="AG418"/>
  <c r="AH418"/>
  <c r="N419"/>
  <c r="AJ419"/>
  <c r="S419"/>
  <c r="T419"/>
  <c r="AG419"/>
  <c r="AH419"/>
  <c r="N420"/>
  <c r="AJ420"/>
  <c r="S420"/>
  <c r="T420"/>
  <c r="AN420"/>
  <c r="AG420"/>
  <c r="AH420"/>
  <c r="N421"/>
  <c r="AJ421"/>
  <c r="S421"/>
  <c r="T421"/>
  <c r="AN421"/>
  <c r="AG421"/>
  <c r="AH421"/>
  <c r="N422"/>
  <c r="AJ422"/>
  <c r="S422"/>
  <c r="AO422"/>
  <c r="T422"/>
  <c r="AP422"/>
  <c r="AG422"/>
  <c r="AH422"/>
  <c r="N423"/>
  <c r="AJ423"/>
  <c r="S423"/>
  <c r="T423"/>
  <c r="AN423"/>
  <c r="AG423"/>
  <c r="AH423"/>
  <c r="N424"/>
  <c r="AJ424"/>
  <c r="S424"/>
  <c r="T424"/>
  <c r="AG424"/>
  <c r="AH424"/>
  <c r="N425"/>
  <c r="AJ425"/>
  <c r="S425"/>
  <c r="T425"/>
  <c r="AM425"/>
  <c r="AG425"/>
  <c r="AH425"/>
  <c r="AP425" s="1"/>
  <c r="N426"/>
  <c r="AJ426"/>
  <c r="S426"/>
  <c r="T426"/>
  <c r="AN426"/>
  <c r="AG426"/>
  <c r="AH426"/>
  <c r="N427"/>
  <c r="AJ427"/>
  <c r="S427"/>
  <c r="T427"/>
  <c r="AM427"/>
  <c r="AG427"/>
  <c r="AH427"/>
  <c r="N428"/>
  <c r="AJ428"/>
  <c r="S428"/>
  <c r="T428"/>
  <c r="AN428"/>
  <c r="AG428"/>
  <c r="AH428"/>
  <c r="N429"/>
  <c r="AJ429"/>
  <c r="S429"/>
  <c r="T429"/>
  <c r="AN429"/>
  <c r="AG429"/>
  <c r="AH429"/>
  <c r="AP429" s="1"/>
  <c r="N430"/>
  <c r="AJ430"/>
  <c r="S430"/>
  <c r="T430"/>
  <c r="AG430"/>
  <c r="AH430"/>
  <c r="N431"/>
  <c r="AJ431"/>
  <c r="S431"/>
  <c r="AO431"/>
  <c r="T431"/>
  <c r="AN431"/>
  <c r="AG431"/>
  <c r="AH431"/>
  <c r="N432"/>
  <c r="AJ432"/>
  <c r="S432"/>
  <c r="T432"/>
  <c r="AG432"/>
  <c r="AH432"/>
  <c r="N433"/>
  <c r="AJ433"/>
  <c r="S433"/>
  <c r="T433"/>
  <c r="AG433"/>
  <c r="AH433"/>
  <c r="N434"/>
  <c r="AJ434"/>
  <c r="S434"/>
  <c r="T434"/>
  <c r="AP434"/>
  <c r="AG434"/>
  <c r="AH434"/>
  <c r="AN434"/>
  <c r="N435"/>
  <c r="AJ435"/>
  <c r="S435"/>
  <c r="T435"/>
  <c r="AM435"/>
  <c r="AG435"/>
  <c r="AH435"/>
  <c r="N436"/>
  <c r="AJ436"/>
  <c r="S436"/>
  <c r="T436"/>
  <c r="AN436"/>
  <c r="AG436"/>
  <c r="AH436"/>
  <c r="N437"/>
  <c r="AJ437"/>
  <c r="S437"/>
  <c r="AO437" s="1"/>
  <c r="T437"/>
  <c r="AN437"/>
  <c r="AG437"/>
  <c r="AH437"/>
  <c r="N438"/>
  <c r="AJ438"/>
  <c r="S438"/>
  <c r="T438"/>
  <c r="AG438"/>
  <c r="AX438"/>
  <c r="AH438"/>
  <c r="N439"/>
  <c r="AJ439"/>
  <c r="S439"/>
  <c r="T439"/>
  <c r="AN439"/>
  <c r="AG439"/>
  <c r="AX439"/>
  <c r="AH439"/>
  <c r="N440"/>
  <c r="AJ440"/>
  <c r="S440"/>
  <c r="AO440"/>
  <c r="T440"/>
  <c r="AP440"/>
  <c r="AG440"/>
  <c r="AX440"/>
  <c r="AH440"/>
  <c r="N441"/>
  <c r="AJ441"/>
  <c r="S441"/>
  <c r="T441"/>
  <c r="AM441"/>
  <c r="AG441"/>
  <c r="AX441"/>
  <c r="AH441"/>
  <c r="N442"/>
  <c r="AJ442"/>
  <c r="S442"/>
  <c r="T442"/>
  <c r="AN442"/>
  <c r="AG442"/>
  <c r="AH442"/>
  <c r="N443"/>
  <c r="AJ443"/>
  <c r="S443"/>
  <c r="AO443"/>
  <c r="T443"/>
  <c r="AM443"/>
  <c r="AG443"/>
  <c r="AH443"/>
  <c r="N444"/>
  <c r="AJ444"/>
  <c r="S444"/>
  <c r="T444"/>
  <c r="AN444"/>
  <c r="AG444"/>
  <c r="AH444"/>
  <c r="N445"/>
  <c r="AJ445"/>
  <c r="S445"/>
  <c r="T445"/>
  <c r="AG445"/>
  <c r="AH445"/>
  <c r="N446"/>
  <c r="AJ446"/>
  <c r="S446"/>
  <c r="AO446"/>
  <c r="T446"/>
  <c r="AN446"/>
  <c r="AG446"/>
  <c r="AH446"/>
  <c r="N447"/>
  <c r="AJ447"/>
  <c r="S447"/>
  <c r="T447"/>
  <c r="AP447"/>
  <c r="AM447"/>
  <c r="AG447"/>
  <c r="AH447"/>
  <c r="N448"/>
  <c r="AJ448"/>
  <c r="S448"/>
  <c r="T448"/>
  <c r="AN448"/>
  <c r="AG448"/>
  <c r="AH448"/>
  <c r="N449"/>
  <c r="AJ449"/>
  <c r="S449"/>
  <c r="AO449"/>
  <c r="T449"/>
  <c r="AG449"/>
  <c r="AH449"/>
  <c r="N450"/>
  <c r="AJ450"/>
  <c r="S450"/>
  <c r="T450"/>
  <c r="AG450"/>
  <c r="AH450"/>
  <c r="N451"/>
  <c r="AJ451"/>
  <c r="S451"/>
  <c r="T451"/>
  <c r="AG451"/>
  <c r="AH451"/>
  <c r="N452"/>
  <c r="AJ452"/>
  <c r="S452"/>
  <c r="T452"/>
  <c r="AG452"/>
  <c r="AH452"/>
  <c r="AP452" s="1"/>
  <c r="N453"/>
  <c r="AJ453"/>
  <c r="S453"/>
  <c r="T453"/>
  <c r="AM453"/>
  <c r="AG453"/>
  <c r="AH453"/>
  <c r="N454"/>
  <c r="AJ454"/>
  <c r="S454"/>
  <c r="T454"/>
  <c r="AN454"/>
  <c r="AG454"/>
  <c r="AH454"/>
  <c r="N455"/>
  <c r="AJ455"/>
  <c r="S455"/>
  <c r="T455"/>
  <c r="AM455"/>
  <c r="AG455"/>
  <c r="AH455"/>
  <c r="AP455" s="1"/>
  <c r="N456"/>
  <c r="AJ456"/>
  <c r="S456"/>
  <c r="T456"/>
  <c r="AN456"/>
  <c r="AG456"/>
  <c r="AH456"/>
  <c r="N457"/>
  <c r="AJ457"/>
  <c r="S457"/>
  <c r="T457"/>
  <c r="AN457"/>
  <c r="AG457"/>
  <c r="AH457"/>
  <c r="N458"/>
  <c r="AJ458"/>
  <c r="S458"/>
  <c r="T458"/>
  <c r="AG458"/>
  <c r="AH458"/>
  <c r="AP458" s="1"/>
  <c r="N459"/>
  <c r="AJ459"/>
  <c r="S459"/>
  <c r="T459"/>
  <c r="AN459"/>
  <c r="AG459"/>
  <c r="AH459"/>
  <c r="N460"/>
  <c r="AJ460"/>
  <c r="S460"/>
  <c r="T460"/>
  <c r="AG460"/>
  <c r="AH460"/>
  <c r="N461"/>
  <c r="AJ461"/>
  <c r="S461"/>
  <c r="T461"/>
  <c r="AM461"/>
  <c r="AG461"/>
  <c r="AH461"/>
  <c r="N462"/>
  <c r="AJ462"/>
  <c r="S462"/>
  <c r="T462"/>
  <c r="AN462"/>
  <c r="AG462"/>
  <c r="AH462"/>
  <c r="N463"/>
  <c r="AJ463"/>
  <c r="S463"/>
  <c r="AO463"/>
  <c r="T463"/>
  <c r="AG463"/>
  <c r="AH463"/>
  <c r="N464"/>
  <c r="AJ464"/>
  <c r="S464"/>
  <c r="T464"/>
  <c r="AP464"/>
  <c r="AN464"/>
  <c r="AG464"/>
  <c r="AH464"/>
  <c r="N465"/>
  <c r="AJ465"/>
  <c r="S465"/>
  <c r="T465"/>
  <c r="AM465"/>
  <c r="AG465"/>
  <c r="AH465"/>
  <c r="N466"/>
  <c r="AJ466"/>
  <c r="S466"/>
  <c r="T466"/>
  <c r="AG466"/>
  <c r="AH466"/>
  <c r="N467"/>
  <c r="AJ467"/>
  <c r="S467"/>
  <c r="T467"/>
  <c r="AM467"/>
  <c r="AG467"/>
  <c r="AH467"/>
  <c r="N468"/>
  <c r="AJ468"/>
  <c r="S468"/>
  <c r="T468"/>
  <c r="AN468"/>
  <c r="AG468"/>
  <c r="AH468"/>
  <c r="N469"/>
  <c r="AJ469"/>
  <c r="S469"/>
  <c r="T469"/>
  <c r="AN469"/>
  <c r="AG469"/>
  <c r="AH469"/>
  <c r="N470"/>
  <c r="AJ470"/>
  <c r="S470"/>
  <c r="T470"/>
  <c r="AG470"/>
  <c r="AH470"/>
  <c r="N471"/>
  <c r="AJ471"/>
  <c r="S471"/>
  <c r="T471"/>
  <c r="AN471"/>
  <c r="AG471"/>
  <c r="AH471"/>
  <c r="N472"/>
  <c r="AJ472"/>
  <c r="S472"/>
  <c r="T472"/>
  <c r="AG472"/>
  <c r="AH472"/>
  <c r="N473"/>
  <c r="AJ473"/>
  <c r="S473"/>
  <c r="T473"/>
  <c r="AM473"/>
  <c r="AG473"/>
  <c r="AH473"/>
  <c r="N474"/>
  <c r="AJ474"/>
  <c r="S474"/>
  <c r="T474"/>
  <c r="AN474"/>
  <c r="AG474"/>
  <c r="J55" i="29"/>
  <c r="AH474" i="1"/>
  <c r="N475"/>
  <c r="AJ475"/>
  <c r="S475"/>
  <c r="AO475"/>
  <c r="T475"/>
  <c r="AG475"/>
  <c r="AH475"/>
  <c r="N476"/>
  <c r="AJ476"/>
  <c r="S476"/>
  <c r="T476"/>
  <c r="AP476"/>
  <c r="AG476"/>
  <c r="AH476"/>
  <c r="N477"/>
  <c r="AJ477"/>
  <c r="S477"/>
  <c r="AO477"/>
  <c r="T477"/>
  <c r="AM477"/>
  <c r="AG477"/>
  <c r="AH477"/>
  <c r="N478"/>
  <c r="AJ478"/>
  <c r="S478"/>
  <c r="AO478"/>
  <c r="T478"/>
  <c r="AP478"/>
  <c r="AG478"/>
  <c r="AH478"/>
  <c r="N479"/>
  <c r="AJ479"/>
  <c r="S479"/>
  <c r="T479"/>
  <c r="AM479"/>
  <c r="AG479"/>
  <c r="AH479"/>
  <c r="N480"/>
  <c r="AJ480"/>
  <c r="S480"/>
  <c r="T480"/>
  <c r="AN480"/>
  <c r="AG480"/>
  <c r="AH480"/>
  <c r="N481"/>
  <c r="AJ481"/>
  <c r="S481"/>
  <c r="T481"/>
  <c r="AN481"/>
  <c r="AG481"/>
  <c r="AH481"/>
  <c r="J50" i="29"/>
  <c r="N482" i="1"/>
  <c r="AJ482"/>
  <c r="S482"/>
  <c r="T482"/>
  <c r="AP482"/>
  <c r="AG482"/>
  <c r="AH482"/>
  <c r="N483"/>
  <c r="AJ483"/>
  <c r="S483"/>
  <c r="AO483"/>
  <c r="T483"/>
  <c r="AN483"/>
  <c r="AG483"/>
  <c r="AH483"/>
  <c r="N484"/>
  <c r="AJ484"/>
  <c r="S484"/>
  <c r="T484"/>
  <c r="AP484"/>
  <c r="AG484"/>
  <c r="AH484"/>
  <c r="N485"/>
  <c r="AJ485"/>
  <c r="S485"/>
  <c r="T485"/>
  <c r="AM485"/>
  <c r="AG485"/>
  <c r="AH485"/>
  <c r="N486"/>
  <c r="AJ486"/>
  <c r="S486"/>
  <c r="AO486"/>
  <c r="T486"/>
  <c r="AN486"/>
  <c r="AG486"/>
  <c r="AH486"/>
  <c r="N487"/>
  <c r="AJ487"/>
  <c r="S487"/>
  <c r="AO487"/>
  <c r="T487"/>
  <c r="AP487"/>
  <c r="AG487"/>
  <c r="AH487"/>
  <c r="N488"/>
  <c r="AJ488"/>
  <c r="S488"/>
  <c r="T488"/>
  <c r="AN488"/>
  <c r="AG488"/>
  <c r="AH488"/>
  <c r="N489"/>
  <c r="AJ489"/>
  <c r="S489"/>
  <c r="AO489"/>
  <c r="T489"/>
  <c r="AN489"/>
  <c r="AG489"/>
  <c r="AH489"/>
  <c r="N490"/>
  <c r="AJ490"/>
  <c r="S490"/>
  <c r="T490"/>
  <c r="AP490"/>
  <c r="AG490"/>
  <c r="AH490"/>
  <c r="N491"/>
  <c r="AJ491"/>
  <c r="S491"/>
  <c r="T491"/>
  <c r="AN491"/>
  <c r="AG491"/>
  <c r="AH491"/>
  <c r="N492"/>
  <c r="AJ492"/>
  <c r="S492"/>
  <c r="T492"/>
  <c r="AG492"/>
  <c r="AH492"/>
  <c r="N493"/>
  <c r="AJ493"/>
  <c r="S493"/>
  <c r="T493"/>
  <c r="AG493"/>
  <c r="AH493"/>
  <c r="N494"/>
  <c r="AJ494"/>
  <c r="S494"/>
  <c r="T494"/>
  <c r="AN494"/>
  <c r="AG494"/>
  <c r="AH494"/>
  <c r="N495"/>
  <c r="AJ495"/>
  <c r="S495"/>
  <c r="AO495"/>
  <c r="T495"/>
  <c r="AG495"/>
  <c r="AH495"/>
  <c r="N496"/>
  <c r="AJ496"/>
  <c r="S496"/>
  <c r="T496"/>
  <c r="AG496"/>
  <c r="AH496"/>
  <c r="N497"/>
  <c r="AJ497"/>
  <c r="S497"/>
  <c r="AO497"/>
  <c r="T497"/>
  <c r="AN497"/>
  <c r="AG497"/>
  <c r="AH497"/>
  <c r="N498"/>
  <c r="AJ498"/>
  <c r="S498"/>
  <c r="T498"/>
  <c r="AP498"/>
  <c r="AG498"/>
  <c r="AH498"/>
  <c r="N499"/>
  <c r="AJ499"/>
  <c r="S499"/>
  <c r="AO499"/>
  <c r="T499"/>
  <c r="AG499"/>
  <c r="AH499"/>
  <c r="N500"/>
  <c r="AJ500"/>
  <c r="S500"/>
  <c r="T500"/>
  <c r="AP500"/>
  <c r="AG500"/>
  <c r="AH500"/>
  <c r="N501"/>
  <c r="AJ501"/>
  <c r="S501"/>
  <c r="AO501"/>
  <c r="T501"/>
  <c r="AM501"/>
  <c r="AG501"/>
  <c r="AH501"/>
  <c r="N502"/>
  <c r="AJ502"/>
  <c r="S502"/>
  <c r="T502"/>
  <c r="AP502"/>
  <c r="AN502"/>
  <c r="AG502"/>
  <c r="AH502"/>
  <c r="N503"/>
  <c r="AJ503"/>
  <c r="S503"/>
  <c r="T503"/>
  <c r="AM503"/>
  <c r="AG503"/>
  <c r="AH503"/>
  <c r="N504"/>
  <c r="AJ504"/>
  <c r="S504"/>
  <c r="T504"/>
  <c r="AN504"/>
  <c r="AG504"/>
  <c r="AH504"/>
  <c r="N505"/>
  <c r="AJ505"/>
  <c r="S505"/>
  <c r="AO505"/>
  <c r="T505"/>
  <c r="AN505"/>
  <c r="AG505"/>
  <c r="AH505"/>
  <c r="N506"/>
  <c r="AJ506"/>
  <c r="S506"/>
  <c r="T506"/>
  <c r="AP506"/>
  <c r="AG506"/>
  <c r="AH506"/>
  <c r="N507"/>
  <c r="AJ507"/>
  <c r="S507"/>
  <c r="T507"/>
  <c r="AN507"/>
  <c r="AG507"/>
  <c r="AH507"/>
  <c r="N508"/>
  <c r="AJ508"/>
  <c r="S508"/>
  <c r="AO508"/>
  <c r="T508"/>
  <c r="AG508"/>
  <c r="AH508"/>
  <c r="J74" i="29"/>
  <c r="J74" i="30" s="1"/>
  <c r="N509" i="1"/>
  <c r="AJ509"/>
  <c r="S509"/>
  <c r="T509"/>
  <c r="AM509"/>
  <c r="AG509"/>
  <c r="AH509"/>
  <c r="N510"/>
  <c r="AJ510"/>
  <c r="S510"/>
  <c r="T510"/>
  <c r="AN510"/>
  <c r="AG510"/>
  <c r="AH510"/>
  <c r="N511"/>
  <c r="AJ511"/>
  <c r="S511"/>
  <c r="T511"/>
  <c r="AM511"/>
  <c r="AG511"/>
  <c r="AH511"/>
  <c r="N512"/>
  <c r="AJ512"/>
  <c r="S512"/>
  <c r="AO512"/>
  <c r="T512"/>
  <c r="AP512"/>
  <c r="AR512"/>
  <c r="AG512"/>
  <c r="AH512"/>
  <c r="N513"/>
  <c r="AJ513"/>
  <c r="S513"/>
  <c r="T513"/>
  <c r="AP513"/>
  <c r="AG513"/>
  <c r="AH513"/>
  <c r="N514"/>
  <c r="AJ514"/>
  <c r="S514"/>
  <c r="AO514"/>
  <c r="T514"/>
  <c r="AG514"/>
  <c r="AH514"/>
  <c r="N515"/>
  <c r="AJ515"/>
  <c r="S515"/>
  <c r="T515"/>
  <c r="AP515"/>
  <c r="AG515"/>
  <c r="AH515"/>
  <c r="N516"/>
  <c r="AJ516"/>
  <c r="S516"/>
  <c r="AO516"/>
  <c r="T516"/>
  <c r="AG516"/>
  <c r="AH516"/>
  <c r="N517"/>
  <c r="AJ517"/>
  <c r="S517"/>
  <c r="T517"/>
  <c r="AP517"/>
  <c r="AM517"/>
  <c r="AG517"/>
  <c r="AH517"/>
  <c r="N518"/>
  <c r="AJ518"/>
  <c r="S518"/>
  <c r="T518"/>
  <c r="AN518"/>
  <c r="AG518"/>
  <c r="AH518"/>
  <c r="N519"/>
  <c r="AJ519"/>
  <c r="S519"/>
  <c r="T519"/>
  <c r="AM519"/>
  <c r="AG519"/>
  <c r="AH519"/>
  <c r="N520"/>
  <c r="AJ520"/>
  <c r="S520"/>
  <c r="T520"/>
  <c r="AP520"/>
  <c r="AG520"/>
  <c r="AH520"/>
  <c r="N521"/>
  <c r="AJ521"/>
  <c r="S521"/>
  <c r="T521"/>
  <c r="AN521"/>
  <c r="AG521"/>
  <c r="AH521"/>
  <c r="N522"/>
  <c r="AJ522"/>
  <c r="S522"/>
  <c r="AO522"/>
  <c r="T522"/>
  <c r="AP522"/>
  <c r="AG522"/>
  <c r="AH522"/>
  <c r="N523"/>
  <c r="AJ523"/>
  <c r="S523"/>
  <c r="T523"/>
  <c r="AN523"/>
  <c r="AG523"/>
  <c r="AH523"/>
  <c r="N524"/>
  <c r="AJ524"/>
  <c r="S524"/>
  <c r="T524"/>
  <c r="AG524"/>
  <c r="AH524"/>
  <c r="N525"/>
  <c r="AJ525"/>
  <c r="S525"/>
  <c r="T525"/>
  <c r="AM525"/>
  <c r="AG525"/>
  <c r="AH525"/>
  <c r="N526"/>
  <c r="AJ526"/>
  <c r="S526"/>
  <c r="T526"/>
  <c r="AP526"/>
  <c r="AN526"/>
  <c r="AG526"/>
  <c r="AH526"/>
  <c r="N527"/>
  <c r="AJ527"/>
  <c r="S527"/>
  <c r="AO527"/>
  <c r="T527"/>
  <c r="AG527"/>
  <c r="AH527"/>
  <c r="N528"/>
  <c r="AJ528"/>
  <c r="S528"/>
  <c r="AO528"/>
  <c r="T528"/>
  <c r="AN528"/>
  <c r="AG528"/>
  <c r="AH528"/>
  <c r="N529"/>
  <c r="AJ529"/>
  <c r="S529"/>
  <c r="T529"/>
  <c r="AN529"/>
  <c r="AG529"/>
  <c r="AH529"/>
  <c r="N530"/>
  <c r="AJ530"/>
  <c r="S530"/>
  <c r="T530"/>
  <c r="AP530"/>
  <c r="AG530"/>
  <c r="AH530"/>
  <c r="N531"/>
  <c r="AJ531"/>
  <c r="S531"/>
  <c r="AO531"/>
  <c r="T531"/>
  <c r="AG531"/>
  <c r="AH531"/>
  <c r="N532"/>
  <c r="AJ532"/>
  <c r="S532"/>
  <c r="T532"/>
  <c r="AP532"/>
  <c r="AG532"/>
  <c r="AH532"/>
  <c r="N533"/>
  <c r="AJ533"/>
  <c r="S533"/>
  <c r="AO533"/>
  <c r="T533"/>
  <c r="AM533"/>
  <c r="AG533"/>
  <c r="AH533"/>
  <c r="N534"/>
  <c r="AJ534"/>
  <c r="S534"/>
  <c r="T534"/>
  <c r="AN534"/>
  <c r="AG534"/>
  <c r="AH534"/>
  <c r="N535"/>
  <c r="AJ535"/>
  <c r="S535"/>
  <c r="T535"/>
  <c r="AM535"/>
  <c r="AG535"/>
  <c r="AH535"/>
  <c r="N536"/>
  <c r="AJ536"/>
  <c r="S536"/>
  <c r="T536"/>
  <c r="AP536"/>
  <c r="AN536"/>
  <c r="AG536"/>
  <c r="AH536"/>
  <c r="N537"/>
  <c r="AJ537"/>
  <c r="S537"/>
  <c r="T537"/>
  <c r="AN537"/>
  <c r="AG537"/>
  <c r="AH537"/>
  <c r="N538"/>
  <c r="AJ538"/>
  <c r="S538"/>
  <c r="T538"/>
  <c r="AG538"/>
  <c r="AH538"/>
  <c r="N539"/>
  <c r="AJ539"/>
  <c r="S539"/>
  <c r="T539"/>
  <c r="AN539"/>
  <c r="AG539"/>
  <c r="AH539"/>
  <c r="N540"/>
  <c r="AJ540"/>
  <c r="S540"/>
  <c r="AO540"/>
  <c r="T540"/>
  <c r="AG540"/>
  <c r="AH540"/>
  <c r="N541"/>
  <c r="AJ541"/>
  <c r="S541"/>
  <c r="AO541"/>
  <c r="T541"/>
  <c r="AP541"/>
  <c r="AM541"/>
  <c r="AG541"/>
  <c r="AH541"/>
  <c r="N542"/>
  <c r="AJ542"/>
  <c r="S542"/>
  <c r="T542"/>
  <c r="AP542"/>
  <c r="AN542"/>
  <c r="AG542"/>
  <c r="AH542"/>
  <c r="N543"/>
  <c r="AJ543"/>
  <c r="S543"/>
  <c r="AO543"/>
  <c r="T543"/>
  <c r="AM543"/>
  <c r="AG543"/>
  <c r="AH543"/>
  <c r="N544"/>
  <c r="AJ544"/>
  <c r="S544"/>
  <c r="AO544"/>
  <c r="T544"/>
  <c r="AG544"/>
  <c r="AH544"/>
  <c r="N545"/>
  <c r="AJ545"/>
  <c r="S545"/>
  <c r="T545"/>
  <c r="AG545"/>
  <c r="AH545"/>
  <c r="N546"/>
  <c r="AJ546"/>
  <c r="S546"/>
  <c r="AO546"/>
  <c r="T546"/>
  <c r="AT546"/>
  <c r="AR546"/>
  <c r="AG546"/>
  <c r="AH546"/>
  <c r="N547"/>
  <c r="AJ547"/>
  <c r="S547"/>
  <c r="T547"/>
  <c r="AN547"/>
  <c r="AG547"/>
  <c r="AH547"/>
  <c r="N548"/>
  <c r="AJ548"/>
  <c r="S548"/>
  <c r="T548"/>
  <c r="AG548"/>
  <c r="AH548"/>
  <c r="N549"/>
  <c r="AJ549"/>
  <c r="S549"/>
  <c r="T549"/>
  <c r="AP549"/>
  <c r="AM549"/>
  <c r="AG549"/>
  <c r="AH549"/>
  <c r="N550"/>
  <c r="AJ550"/>
  <c r="S550"/>
  <c r="AO550"/>
  <c r="T550"/>
  <c r="AP550"/>
  <c r="AN550"/>
  <c r="AG550"/>
  <c r="AH550"/>
  <c r="A551"/>
  <c r="N551"/>
  <c r="AJ551"/>
  <c r="S551"/>
  <c r="AO551"/>
  <c r="T551"/>
  <c r="AN551"/>
  <c r="AG551"/>
  <c r="AH551"/>
  <c r="S552"/>
  <c r="T552"/>
  <c r="AP552"/>
  <c r="AN552"/>
  <c r="AG552"/>
  <c r="AH552"/>
  <c r="S553"/>
  <c r="T553"/>
  <c r="AN553"/>
  <c r="AG553"/>
  <c r="AH553"/>
  <c r="N554"/>
  <c r="AJ554"/>
  <c r="S554"/>
  <c r="T554"/>
  <c r="AN554"/>
  <c r="AG554"/>
  <c r="AH554"/>
  <c r="N555"/>
  <c r="AJ555"/>
  <c r="S555"/>
  <c r="AO555"/>
  <c r="T555"/>
  <c r="AP555"/>
  <c r="AM555"/>
  <c r="AG555"/>
  <c r="AH555"/>
  <c r="N556"/>
  <c r="AJ556"/>
  <c r="S556"/>
  <c r="T556"/>
  <c r="AP556"/>
  <c r="AN556"/>
  <c r="AG556"/>
  <c r="AH556"/>
  <c r="A557"/>
  <c r="N557"/>
  <c r="AJ557"/>
  <c r="S557"/>
  <c r="T557"/>
  <c r="AG557"/>
  <c r="AH557"/>
  <c r="S558"/>
  <c r="T558"/>
  <c r="AP558"/>
  <c r="AN558"/>
  <c r="AG558"/>
  <c r="AH558"/>
  <c r="S559"/>
  <c r="T559"/>
  <c r="AN559"/>
  <c r="AG559"/>
  <c r="AH559"/>
  <c r="N560"/>
  <c r="AJ560"/>
  <c r="S560"/>
  <c r="T560"/>
  <c r="AG560"/>
  <c r="AH560"/>
  <c r="N561"/>
  <c r="AJ561"/>
  <c r="S561"/>
  <c r="AO561"/>
  <c r="T561"/>
  <c r="AP561"/>
  <c r="AG561"/>
  <c r="AH561"/>
  <c r="AM561"/>
  <c r="A562"/>
  <c r="S562"/>
  <c r="T562"/>
  <c r="AP562"/>
  <c r="AG562"/>
  <c r="AH562"/>
  <c r="S563"/>
  <c r="T563"/>
  <c r="AP563"/>
  <c r="AM563"/>
  <c r="AG563"/>
  <c r="AH563"/>
  <c r="S564"/>
  <c r="T564"/>
  <c r="AP564"/>
  <c r="AG564"/>
  <c r="AH564"/>
  <c r="N565"/>
  <c r="AJ565"/>
  <c r="S565"/>
  <c r="T565"/>
  <c r="AP565"/>
  <c r="AN565"/>
  <c r="AG565"/>
  <c r="AH565"/>
  <c r="N566"/>
  <c r="AJ566"/>
  <c r="T566"/>
  <c r="AP566" s="1"/>
  <c r="AT566" s="1"/>
  <c r="AN566"/>
  <c r="N567"/>
  <c r="AJ567"/>
  <c r="T567"/>
  <c r="AP567"/>
  <c r="AM567"/>
  <c r="AN567"/>
  <c r="N568"/>
  <c r="AJ568"/>
  <c r="T568"/>
  <c r="AP568" s="1"/>
  <c r="AT568" s="1"/>
  <c r="AN568"/>
  <c r="N569"/>
  <c r="AJ569"/>
  <c r="AM569"/>
  <c r="AN569"/>
  <c r="N570"/>
  <c r="AJ570"/>
  <c r="AN570"/>
  <c r="N571"/>
  <c r="AJ571"/>
  <c r="T571"/>
  <c r="AP571" s="1"/>
  <c r="AT571" s="1"/>
  <c r="AN571"/>
  <c r="N572"/>
  <c r="AJ572"/>
  <c r="N573"/>
  <c r="AJ573"/>
  <c r="AM573"/>
  <c r="N574"/>
  <c r="AJ574"/>
  <c r="AN574"/>
  <c r="N575"/>
  <c r="AJ575"/>
  <c r="N576"/>
  <c r="AJ576"/>
  <c r="T576"/>
  <c r="AH576"/>
  <c r="N577"/>
  <c r="AJ577"/>
  <c r="T577"/>
  <c r="AM577"/>
  <c r="AH577"/>
  <c r="J52" i="29"/>
  <c r="J52" i="30" s="1"/>
  <c r="N578" i="1"/>
  <c r="AJ578"/>
  <c r="T578"/>
  <c r="AN578"/>
  <c r="AH578"/>
  <c r="N579"/>
  <c r="AJ579"/>
  <c r="AM579"/>
  <c r="N580"/>
  <c r="AN580"/>
  <c r="AJ580"/>
  <c r="N581"/>
  <c r="AJ581"/>
  <c r="AN581"/>
  <c r="N582"/>
  <c r="AJ582"/>
  <c r="N583"/>
  <c r="AJ583"/>
  <c r="AN583"/>
  <c r="N584"/>
  <c r="AJ584"/>
  <c r="N585"/>
  <c r="AJ585"/>
  <c r="N586"/>
  <c r="AJ586"/>
  <c r="AN586"/>
  <c r="N587"/>
  <c r="AJ587"/>
  <c r="D104" i="29"/>
  <c r="D104" i="30" s="1"/>
  <c r="AM587" i="1"/>
  <c r="J104" i="29"/>
  <c r="J104" i="30" s="1"/>
  <c r="N588" i="1"/>
  <c r="AJ588"/>
  <c r="S588"/>
  <c r="T588"/>
  <c r="AN588"/>
  <c r="AG588"/>
  <c r="AH588"/>
  <c r="N589"/>
  <c r="AJ589"/>
  <c r="S589"/>
  <c r="AO589"/>
  <c r="T589"/>
  <c r="AM589"/>
  <c r="AG589"/>
  <c r="AH589"/>
  <c r="N590"/>
  <c r="AJ590"/>
  <c r="S590"/>
  <c r="T590"/>
  <c r="AR590"/>
  <c r="AN590"/>
  <c r="AG590"/>
  <c r="AH590"/>
  <c r="N591"/>
  <c r="AJ591"/>
  <c r="S591"/>
  <c r="AO591"/>
  <c r="T591"/>
  <c r="AP591"/>
  <c r="AG591"/>
  <c r="AH591"/>
  <c r="N592"/>
  <c r="AJ592"/>
  <c r="S592"/>
  <c r="T592"/>
  <c r="AN592"/>
  <c r="AG592"/>
  <c r="AH592"/>
  <c r="N593"/>
  <c r="AJ593"/>
  <c r="S593"/>
  <c r="T593"/>
  <c r="AM593"/>
  <c r="AG593"/>
  <c r="AH593"/>
  <c r="N594"/>
  <c r="AJ594"/>
  <c r="S594"/>
  <c r="T594"/>
  <c r="AN594"/>
  <c r="AG594"/>
  <c r="AH594"/>
  <c r="N595"/>
  <c r="AJ595"/>
  <c r="S595"/>
  <c r="T595"/>
  <c r="AP595"/>
  <c r="AM595"/>
  <c r="AG595"/>
  <c r="AH595"/>
  <c r="N596"/>
  <c r="AJ596"/>
  <c r="S596"/>
  <c r="T596"/>
  <c r="AN596"/>
  <c r="AG596"/>
  <c r="AH596"/>
  <c r="N597"/>
  <c r="AJ597"/>
  <c r="S597"/>
  <c r="T597"/>
  <c r="AN597"/>
  <c r="AG597"/>
  <c r="AH597"/>
  <c r="N598"/>
  <c r="AJ598"/>
  <c r="S598"/>
  <c r="AO598"/>
  <c r="T598"/>
  <c r="AG598"/>
  <c r="AH598"/>
  <c r="N599"/>
  <c r="AJ599"/>
  <c r="S599"/>
  <c r="T599"/>
  <c r="AG599"/>
  <c r="AH599"/>
  <c r="J108" i="29"/>
  <c r="N600" i="1"/>
  <c r="AJ600"/>
  <c r="S600"/>
  <c r="T600"/>
  <c r="AR600"/>
  <c r="AG600"/>
  <c r="AH600"/>
  <c r="AJ601"/>
  <c r="N602"/>
  <c r="AJ602"/>
  <c r="S602"/>
  <c r="T602"/>
  <c r="AM602"/>
  <c r="AG602"/>
  <c r="AH602"/>
  <c r="N603"/>
  <c r="AJ603"/>
  <c r="S603"/>
  <c r="T603"/>
  <c r="AM603"/>
  <c r="AN603"/>
  <c r="AG603"/>
  <c r="AH603"/>
  <c r="N604"/>
  <c r="AN604"/>
  <c r="AJ604"/>
  <c r="N605"/>
  <c r="AJ605"/>
  <c r="S605"/>
  <c r="T605"/>
  <c r="AM605"/>
  <c r="AG605"/>
  <c r="AH605"/>
  <c r="N606"/>
  <c r="AJ606"/>
  <c r="S606"/>
  <c r="T606"/>
  <c r="AR606"/>
  <c r="AG606"/>
  <c r="AH606"/>
  <c r="N607"/>
  <c r="AJ607"/>
  <c r="S607"/>
  <c r="T607"/>
  <c r="AM607"/>
  <c r="AG607"/>
  <c r="AH607"/>
  <c r="N608"/>
  <c r="AJ608"/>
  <c r="AN608"/>
  <c r="N609"/>
  <c r="AJ609"/>
  <c r="S609"/>
  <c r="AO609"/>
  <c r="T609"/>
  <c r="AM609"/>
  <c r="AG609"/>
  <c r="AH609"/>
  <c r="N610"/>
  <c r="AJ610"/>
  <c r="S610"/>
  <c r="T610"/>
  <c r="AR610"/>
  <c r="AN610"/>
  <c r="AG610"/>
  <c r="AH610"/>
  <c r="N611"/>
  <c r="AJ611"/>
  <c r="S611"/>
  <c r="T611"/>
  <c r="AP611"/>
  <c r="AM611"/>
  <c r="AG611"/>
  <c r="AH611"/>
  <c r="N612"/>
  <c r="S612"/>
  <c r="T612"/>
  <c r="AN612"/>
  <c r="AG612"/>
  <c r="AH612"/>
  <c r="AJ612"/>
  <c r="N613"/>
  <c r="AJ613"/>
  <c r="S613"/>
  <c r="T613"/>
  <c r="AM613"/>
  <c r="AG613"/>
  <c r="AH613"/>
  <c r="N614"/>
  <c r="AJ614"/>
  <c r="S614"/>
  <c r="T614"/>
  <c r="AN614"/>
  <c r="AG614"/>
  <c r="AH614"/>
  <c r="N615"/>
  <c r="AJ615"/>
  <c r="S615"/>
  <c r="T615"/>
  <c r="AM615"/>
  <c r="AG615"/>
  <c r="AH615"/>
  <c r="N616"/>
  <c r="AJ616"/>
  <c r="S616"/>
  <c r="T616"/>
  <c r="AN616"/>
  <c r="AG616"/>
  <c r="AH616"/>
  <c r="N617"/>
  <c r="AJ617"/>
  <c r="S617"/>
  <c r="T617"/>
  <c r="AG617"/>
  <c r="AH617"/>
  <c r="AP617" s="1"/>
  <c r="N618"/>
  <c r="AJ618"/>
  <c r="S618"/>
  <c r="T618"/>
  <c r="AG618"/>
  <c r="AH618"/>
  <c r="N619"/>
  <c r="AJ619"/>
  <c r="S619"/>
  <c r="T619"/>
  <c r="AG619"/>
  <c r="AH619"/>
  <c r="N620"/>
  <c r="AJ620"/>
  <c r="S620"/>
  <c r="AO620"/>
  <c r="T620"/>
  <c r="AM620"/>
  <c r="AG620"/>
  <c r="AH620"/>
  <c r="N621"/>
  <c r="AJ621"/>
  <c r="S621"/>
  <c r="T621"/>
  <c r="AG621"/>
  <c r="AH621"/>
  <c r="N622"/>
  <c r="AJ622"/>
  <c r="S622"/>
  <c r="T622"/>
  <c r="AG622"/>
  <c r="AH622"/>
  <c r="J18" i="29"/>
  <c r="N623" i="1"/>
  <c r="AJ623"/>
  <c r="S623"/>
  <c r="T623"/>
  <c r="AG623"/>
  <c r="AH623"/>
  <c r="A624"/>
  <c r="N624"/>
  <c r="AJ624"/>
  <c r="S624"/>
  <c r="AO624"/>
  <c r="T624"/>
  <c r="AG624"/>
  <c r="AH624"/>
  <c r="N625"/>
  <c r="AJ625"/>
  <c r="S625"/>
  <c r="T625"/>
  <c r="AR625"/>
  <c r="AM625"/>
  <c r="AG625"/>
  <c r="AH625"/>
  <c r="N626"/>
  <c r="AJ626"/>
  <c r="S626"/>
  <c r="T626"/>
  <c r="AP626"/>
  <c r="AG626"/>
  <c r="AH626"/>
  <c r="N627"/>
  <c r="AJ627"/>
  <c r="S627"/>
  <c r="AO627"/>
  <c r="T627"/>
  <c r="AM627"/>
  <c r="AG627"/>
  <c r="AH627"/>
  <c r="N628"/>
  <c r="AJ628"/>
  <c r="S628"/>
  <c r="AO628"/>
  <c r="T628"/>
  <c r="AP628"/>
  <c r="AG628"/>
  <c r="AH628"/>
  <c r="N629"/>
  <c r="AJ629"/>
  <c r="S629"/>
  <c r="T629"/>
  <c r="AM629"/>
  <c r="AG629"/>
  <c r="AH629"/>
  <c r="N630"/>
  <c r="AJ630"/>
  <c r="S630"/>
  <c r="T630"/>
  <c r="AG630"/>
  <c r="AH630"/>
  <c r="N631"/>
  <c r="AJ631"/>
  <c r="S631"/>
  <c r="T631"/>
  <c r="AM631"/>
  <c r="AG631"/>
  <c r="AH631"/>
  <c r="AP631" s="1"/>
  <c r="N632"/>
  <c r="AJ632"/>
  <c r="S632"/>
  <c r="T632"/>
  <c r="AN632"/>
  <c r="AG632"/>
  <c r="AH632"/>
  <c r="N633"/>
  <c r="AJ633"/>
  <c r="S633"/>
  <c r="AO633"/>
  <c r="T633"/>
  <c r="AG633"/>
  <c r="AH633"/>
  <c r="N634"/>
  <c r="AJ634"/>
  <c r="S634"/>
  <c r="T634"/>
  <c r="AR634"/>
  <c r="AG634"/>
  <c r="AH634"/>
  <c r="AP634" s="1"/>
  <c r="N635"/>
  <c r="AJ635"/>
  <c r="S635"/>
  <c r="T635"/>
  <c r="AR635"/>
  <c r="AG635"/>
  <c r="AH635"/>
  <c r="N636"/>
  <c r="AJ636"/>
  <c r="S636"/>
  <c r="T636"/>
  <c r="AG636"/>
  <c r="AH636"/>
  <c r="N637"/>
  <c r="AJ637"/>
  <c r="S637"/>
  <c r="T637"/>
  <c r="AP637"/>
  <c r="AG637"/>
  <c r="J26" i="29"/>
  <c r="J26" i="30"/>
  <c r="AH637" i="1"/>
  <c r="N638"/>
  <c r="AJ638"/>
  <c r="S638"/>
  <c r="T638"/>
  <c r="AG638"/>
  <c r="AH638"/>
  <c r="N639"/>
  <c r="AJ639"/>
  <c r="S639"/>
  <c r="T639"/>
  <c r="AP639"/>
  <c r="AG639"/>
  <c r="AH639"/>
  <c r="AN639"/>
  <c r="N640"/>
  <c r="AJ640"/>
  <c r="AN640"/>
  <c r="N641"/>
  <c r="AJ641"/>
  <c r="S641"/>
  <c r="AO641"/>
  <c r="T641"/>
  <c r="AM641"/>
  <c r="AG641"/>
  <c r="AH641"/>
  <c r="N642"/>
  <c r="AJ642"/>
  <c r="S642"/>
  <c r="T642"/>
  <c r="AR642"/>
  <c r="AN642"/>
  <c r="AG642"/>
  <c r="AH642"/>
  <c r="N643"/>
  <c r="AJ643"/>
  <c r="S643"/>
  <c r="AO643"/>
  <c r="T643"/>
  <c r="AP643"/>
  <c r="AM643"/>
  <c r="AG643"/>
  <c r="AH643"/>
  <c r="N644"/>
  <c r="AJ644"/>
  <c r="S644"/>
  <c r="T644"/>
  <c r="AP644"/>
  <c r="AG644"/>
  <c r="AH644"/>
  <c r="N645"/>
  <c r="AJ645"/>
  <c r="S645"/>
  <c r="AO645"/>
  <c r="T645"/>
  <c r="AG645"/>
  <c r="AH645"/>
  <c r="AN645"/>
  <c r="N646"/>
  <c r="AJ646"/>
  <c r="S646"/>
  <c r="AO646"/>
  <c r="T646"/>
  <c r="AP646"/>
  <c r="AR646"/>
  <c r="AG646"/>
  <c r="AH646"/>
  <c r="N647"/>
  <c r="AJ647"/>
  <c r="S647"/>
  <c r="T647"/>
  <c r="AG647"/>
  <c r="AH647"/>
  <c r="AN647"/>
  <c r="N648"/>
  <c r="AJ648"/>
  <c r="S648"/>
  <c r="T648"/>
  <c r="AR648"/>
  <c r="AG648"/>
  <c r="AH648"/>
  <c r="N649"/>
  <c r="AJ649"/>
  <c r="S649"/>
  <c r="T649"/>
  <c r="AM649"/>
  <c r="AG649"/>
  <c r="AH649"/>
  <c r="N650"/>
  <c r="AJ650"/>
  <c r="S650"/>
  <c r="AO650"/>
  <c r="T650"/>
  <c r="AN650"/>
  <c r="AG650"/>
  <c r="AH650"/>
  <c r="N651"/>
  <c r="AJ651"/>
  <c r="S651"/>
  <c r="T651"/>
  <c r="D17" i="29"/>
  <c r="AM651" i="1"/>
  <c r="AG651"/>
  <c r="AH651"/>
  <c r="N652"/>
  <c r="AJ652"/>
  <c r="S652"/>
  <c r="AO652"/>
  <c r="T652"/>
  <c r="AP652"/>
  <c r="AN652"/>
  <c r="AG652"/>
  <c r="AH652"/>
  <c r="N653"/>
  <c r="AJ653"/>
  <c r="S653"/>
  <c r="T653"/>
  <c r="AP653"/>
  <c r="AG653"/>
  <c r="AH653"/>
  <c r="N654"/>
  <c r="AJ654"/>
  <c r="S654"/>
  <c r="T654"/>
  <c r="AM654"/>
  <c r="AG654"/>
  <c r="AH654"/>
  <c r="N655"/>
  <c r="AJ655"/>
  <c r="S655"/>
  <c r="AO655"/>
  <c r="T655"/>
  <c r="AN655"/>
  <c r="AG655"/>
  <c r="AH655"/>
  <c r="N656"/>
  <c r="AJ656"/>
  <c r="S656"/>
  <c r="T656"/>
  <c r="AP656"/>
  <c r="AG656"/>
  <c r="AH656"/>
  <c r="N657"/>
  <c r="AJ657"/>
  <c r="S657"/>
  <c r="AO657"/>
  <c r="T657"/>
  <c r="AM657"/>
  <c r="AG657"/>
  <c r="AH657"/>
  <c r="N658"/>
  <c r="AJ658"/>
  <c r="S658"/>
  <c r="T658"/>
  <c r="AN658"/>
  <c r="AG658"/>
  <c r="AH658"/>
  <c r="N659"/>
  <c r="AJ659"/>
  <c r="S659"/>
  <c r="AO659"/>
  <c r="T659"/>
  <c r="AM659"/>
  <c r="AG659"/>
  <c r="AH659"/>
  <c r="N660"/>
  <c r="AJ660"/>
  <c r="S660"/>
  <c r="T660"/>
  <c r="AP660"/>
  <c r="AN660"/>
  <c r="AG660"/>
  <c r="AH660"/>
  <c r="N661"/>
  <c r="AJ661"/>
  <c r="S661"/>
  <c r="AO661"/>
  <c r="T661"/>
  <c r="AG661"/>
  <c r="AH661"/>
  <c r="N662"/>
  <c r="AJ662"/>
  <c r="S662"/>
  <c r="T662"/>
  <c r="AP662"/>
  <c r="AG662"/>
  <c r="AH662"/>
  <c r="N663"/>
  <c r="AJ663"/>
  <c r="S663"/>
  <c r="AO663"/>
  <c r="T663"/>
  <c r="AN663"/>
  <c r="AG663"/>
  <c r="AH663"/>
  <c r="N664"/>
  <c r="AJ664"/>
  <c r="S664"/>
  <c r="AO664"/>
  <c r="T664"/>
  <c r="AP664"/>
  <c r="AR664"/>
  <c r="AG664"/>
  <c r="AH664"/>
  <c r="N665"/>
  <c r="AJ665"/>
  <c r="S665"/>
  <c r="T665"/>
  <c r="AP665"/>
  <c r="AG665"/>
  <c r="AH665"/>
  <c r="N666"/>
  <c r="AJ666"/>
  <c r="S666"/>
  <c r="AO666"/>
  <c r="T666"/>
  <c r="AN666"/>
  <c r="AG666"/>
  <c r="AH666"/>
  <c r="N667"/>
  <c r="AJ667"/>
  <c r="AM667"/>
  <c r="AN667"/>
  <c r="N668"/>
  <c r="AJ668"/>
  <c r="S668"/>
  <c r="AO668"/>
  <c r="T668"/>
  <c r="AP668"/>
  <c r="AN668"/>
  <c r="AG668"/>
  <c r="AH668"/>
  <c r="N669"/>
  <c r="AJ669"/>
  <c r="S669"/>
  <c r="AO669"/>
  <c r="T669"/>
  <c r="AN669"/>
  <c r="AG669"/>
  <c r="AH669"/>
  <c r="N670"/>
  <c r="AJ670"/>
  <c r="S670"/>
  <c r="AO670"/>
  <c r="T670"/>
  <c r="AR670"/>
  <c r="AG670"/>
  <c r="AH670"/>
  <c r="N671"/>
  <c r="AJ671"/>
  <c r="S671"/>
  <c r="AO671"/>
  <c r="T671"/>
  <c r="AN671"/>
  <c r="AG671"/>
  <c r="AH671"/>
  <c r="N672"/>
  <c r="AJ672"/>
  <c r="S672"/>
  <c r="AO672"/>
  <c r="T672"/>
  <c r="AP672"/>
  <c r="AG672"/>
  <c r="AH672"/>
  <c r="N673"/>
  <c r="AJ673"/>
  <c r="S673"/>
  <c r="T673"/>
  <c r="AN673"/>
  <c r="AG673"/>
  <c r="AH673"/>
  <c r="N674"/>
  <c r="AJ674"/>
  <c r="S674"/>
  <c r="AO674"/>
  <c r="T674"/>
  <c r="AG674"/>
  <c r="AH674"/>
  <c r="N675"/>
  <c r="AJ675"/>
  <c r="S675"/>
  <c r="T675"/>
  <c r="AP675"/>
  <c r="AG675"/>
  <c r="AH675"/>
  <c r="N676"/>
  <c r="AJ676"/>
  <c r="S676"/>
  <c r="AO676"/>
  <c r="T676"/>
  <c r="AN676"/>
  <c r="AG676"/>
  <c r="AH676"/>
  <c r="N677"/>
  <c r="AJ677"/>
  <c r="S677"/>
  <c r="AO677"/>
  <c r="T677"/>
  <c r="AP677"/>
  <c r="AG677"/>
  <c r="AH677"/>
  <c r="N678"/>
  <c r="AJ678"/>
  <c r="S678"/>
  <c r="T678"/>
  <c r="AN678"/>
  <c r="AG678"/>
  <c r="AH678"/>
  <c r="N679"/>
  <c r="AJ679"/>
  <c r="S679"/>
  <c r="T679"/>
  <c r="AN679"/>
  <c r="AG679"/>
  <c r="AH679"/>
  <c r="N680"/>
  <c r="AJ680"/>
  <c r="S680"/>
  <c r="T680"/>
  <c r="AG680"/>
  <c r="AH680"/>
  <c r="N681"/>
  <c r="AJ681"/>
  <c r="S681"/>
  <c r="T681"/>
  <c r="AN681"/>
  <c r="AG681"/>
  <c r="AH681"/>
  <c r="N682"/>
  <c r="AJ682"/>
  <c r="S682"/>
  <c r="AO682"/>
  <c r="T682"/>
  <c r="AG682"/>
  <c r="AH682"/>
  <c r="N683"/>
  <c r="AJ683"/>
  <c r="S683"/>
  <c r="T683"/>
  <c r="AP683"/>
  <c r="AM683"/>
  <c r="AG683"/>
  <c r="AH683"/>
  <c r="N684"/>
  <c r="AJ684"/>
  <c r="S684"/>
  <c r="T684"/>
  <c r="AR684"/>
  <c r="AG684"/>
  <c r="AH684"/>
  <c r="N685"/>
  <c r="AJ685"/>
  <c r="S685"/>
  <c r="AO685"/>
  <c r="T685"/>
  <c r="AM685"/>
  <c r="AG685"/>
  <c r="AH685"/>
  <c r="N686"/>
  <c r="AJ686"/>
  <c r="S686"/>
  <c r="AO686"/>
  <c r="T686"/>
  <c r="AP686"/>
  <c r="AG686"/>
  <c r="AH686"/>
  <c r="N687"/>
  <c r="AJ687"/>
  <c r="S687"/>
  <c r="T687"/>
  <c r="AN687"/>
  <c r="AG687"/>
  <c r="AH687"/>
  <c r="N688"/>
  <c r="AJ688"/>
  <c r="S688"/>
  <c r="T688"/>
  <c r="AG688"/>
  <c r="AH688"/>
  <c r="N689"/>
  <c r="AJ689"/>
  <c r="S689"/>
  <c r="T689"/>
  <c r="AG689"/>
  <c r="AH689"/>
  <c r="N690"/>
  <c r="AJ690"/>
  <c r="S690"/>
  <c r="T690"/>
  <c r="AM690"/>
  <c r="AG690"/>
  <c r="AH690"/>
  <c r="N691"/>
  <c r="AJ691"/>
  <c r="S691"/>
  <c r="AO691"/>
  <c r="T691"/>
  <c r="AG691"/>
  <c r="AH691"/>
  <c r="N692"/>
  <c r="AJ692"/>
  <c r="S692"/>
  <c r="T692"/>
  <c r="AN692"/>
  <c r="AG692"/>
  <c r="AH692"/>
  <c r="N693"/>
  <c r="AJ693"/>
  <c r="S693"/>
  <c r="T693"/>
  <c r="AG693"/>
  <c r="AH693"/>
  <c r="N694"/>
  <c r="AJ694"/>
  <c r="S694"/>
  <c r="T694"/>
  <c r="AP694"/>
  <c r="AR694"/>
  <c r="AG694"/>
  <c r="AH694"/>
  <c r="N695"/>
  <c r="AJ695"/>
  <c r="S695"/>
  <c r="T695"/>
  <c r="AN695"/>
  <c r="AG695"/>
  <c r="AH695"/>
  <c r="N696"/>
  <c r="AJ696"/>
  <c r="S696"/>
  <c r="T696"/>
  <c r="AG696"/>
  <c r="AH696"/>
  <c r="N697"/>
  <c r="AJ697"/>
  <c r="S697"/>
  <c r="T697"/>
  <c r="AG697"/>
  <c r="AH697"/>
  <c r="N698"/>
  <c r="AJ698"/>
  <c r="S698"/>
  <c r="T698"/>
  <c r="AR698"/>
  <c r="AG698"/>
  <c r="AH698"/>
  <c r="N699"/>
  <c r="AJ699"/>
  <c r="S699"/>
  <c r="AO699"/>
  <c r="T699"/>
  <c r="AM699"/>
  <c r="AG699"/>
  <c r="AH699"/>
  <c r="N700"/>
  <c r="AJ700"/>
  <c r="S700"/>
  <c r="T700"/>
  <c r="AP700"/>
  <c r="AN700"/>
  <c r="AG700"/>
  <c r="AH700"/>
  <c r="N701"/>
  <c r="AJ701"/>
  <c r="S701"/>
  <c r="T701"/>
  <c r="AM701"/>
  <c r="AG701"/>
  <c r="AH701"/>
  <c r="N702"/>
  <c r="AJ702"/>
  <c r="S702"/>
  <c r="AO702"/>
  <c r="T702"/>
  <c r="AN702"/>
  <c r="AG702"/>
  <c r="AH702"/>
  <c r="N703"/>
  <c r="AJ703"/>
  <c r="S703"/>
  <c r="T703"/>
  <c r="AM703"/>
  <c r="AS703" s="1"/>
  <c r="AG703"/>
  <c r="AH703"/>
  <c r="N704"/>
  <c r="AJ704"/>
  <c r="N705"/>
  <c r="AJ705"/>
  <c r="AM705"/>
  <c r="N706"/>
  <c r="AJ706"/>
  <c r="N707"/>
  <c r="AJ707"/>
  <c r="N708"/>
  <c r="AJ708"/>
  <c r="N709"/>
  <c r="AJ709"/>
  <c r="N710"/>
  <c r="AJ710"/>
  <c r="N711"/>
  <c r="AJ711"/>
  <c r="AM711"/>
  <c r="N712"/>
  <c r="AJ712"/>
  <c r="N713"/>
  <c r="AJ713"/>
  <c r="AM713"/>
  <c r="N714"/>
  <c r="AJ714"/>
  <c r="AR714"/>
  <c r="AN714"/>
  <c r="N715"/>
  <c r="AJ715"/>
  <c r="N716"/>
  <c r="AJ716"/>
  <c r="S716"/>
  <c r="T716"/>
  <c r="AR716"/>
  <c r="AG716"/>
  <c r="AH716"/>
  <c r="N717"/>
  <c r="S717"/>
  <c r="T717"/>
  <c r="AG717"/>
  <c r="AH717"/>
  <c r="AJ717"/>
  <c r="N718"/>
  <c r="AJ718"/>
  <c r="S718"/>
  <c r="T718"/>
  <c r="AG718"/>
  <c r="AH718"/>
  <c r="N719"/>
  <c r="AJ719"/>
  <c r="S719"/>
  <c r="T719"/>
  <c r="AG719"/>
  <c r="AH719"/>
  <c r="N720"/>
  <c r="AJ720"/>
  <c r="S720"/>
  <c r="T720"/>
  <c r="AG720"/>
  <c r="AH720"/>
  <c r="N721"/>
  <c r="AJ721"/>
  <c r="S721"/>
  <c r="AO721"/>
  <c r="T721"/>
  <c r="AN721"/>
  <c r="AG721"/>
  <c r="AH721"/>
  <c r="N722"/>
  <c r="AJ722"/>
  <c r="S722"/>
  <c r="T722"/>
  <c r="AP722"/>
  <c r="AN722"/>
  <c r="AG722"/>
  <c r="AH722"/>
  <c r="N723"/>
  <c r="AJ723"/>
  <c r="S723"/>
  <c r="T723"/>
  <c r="AM723"/>
  <c r="AS723" s="1"/>
  <c r="AG723"/>
  <c r="AH723"/>
  <c r="N724"/>
  <c r="AJ724"/>
  <c r="S724"/>
  <c r="T724"/>
  <c r="AG724"/>
  <c r="AH724"/>
  <c r="N725"/>
  <c r="AJ725"/>
  <c r="S725"/>
  <c r="AO725"/>
  <c r="T725"/>
  <c r="AM725"/>
  <c r="AG725"/>
  <c r="AH725"/>
  <c r="N726"/>
  <c r="AJ726"/>
  <c r="S726"/>
  <c r="T726"/>
  <c r="AP726"/>
  <c r="AG726"/>
  <c r="AH726"/>
  <c r="N727"/>
  <c r="AJ727"/>
  <c r="S727"/>
  <c r="AO727"/>
  <c r="T727"/>
  <c r="AG727"/>
  <c r="AH727"/>
  <c r="N728"/>
  <c r="AJ728"/>
  <c r="S728"/>
  <c r="T728"/>
  <c r="AP728"/>
  <c r="AR728"/>
  <c r="AG728"/>
  <c r="AH728"/>
  <c r="N729"/>
  <c r="AJ729"/>
  <c r="S729"/>
  <c r="AO729"/>
  <c r="T729"/>
  <c r="AR729"/>
  <c r="AG729"/>
  <c r="AH729"/>
  <c r="N730"/>
  <c r="AJ730"/>
  <c r="S730"/>
  <c r="AO730"/>
  <c r="T730"/>
  <c r="AM730"/>
  <c r="AG730"/>
  <c r="AH730"/>
  <c r="N731"/>
  <c r="AJ731"/>
  <c r="S731"/>
  <c r="AO731"/>
  <c r="T731"/>
  <c r="AG731"/>
  <c r="AH731"/>
  <c r="N732"/>
  <c r="AJ732"/>
  <c r="S732"/>
  <c r="T732"/>
  <c r="AG732"/>
  <c r="AH732"/>
  <c r="N733"/>
  <c r="AJ733"/>
  <c r="S733"/>
  <c r="AO733"/>
  <c r="T733"/>
  <c r="AT733"/>
  <c r="AG733"/>
  <c r="AH733"/>
  <c r="N734"/>
  <c r="AJ734"/>
  <c r="S734"/>
  <c r="T734"/>
  <c r="AN734"/>
  <c r="AG734"/>
  <c r="AH734"/>
  <c r="N735"/>
  <c r="AJ735"/>
  <c r="S735"/>
  <c r="AO735"/>
  <c r="T735"/>
  <c r="AG735"/>
  <c r="AH735"/>
  <c r="N736"/>
  <c r="AJ736"/>
  <c r="S736"/>
  <c r="T736"/>
  <c r="AP736"/>
  <c r="AG736"/>
  <c r="AH736"/>
  <c r="N737"/>
  <c r="AJ737"/>
  <c r="S737"/>
  <c r="AO737"/>
  <c r="T737"/>
  <c r="AG737"/>
  <c r="AH737"/>
  <c r="N738"/>
  <c r="AJ738"/>
  <c r="S738"/>
  <c r="T738"/>
  <c r="AP738"/>
  <c r="AM738"/>
  <c r="AG738"/>
  <c r="AH738"/>
  <c r="N739"/>
  <c r="AJ739"/>
  <c r="S739"/>
  <c r="T739"/>
  <c r="AG739"/>
  <c r="AH739"/>
  <c r="O23" i="36"/>
  <c r="N740" i="1"/>
  <c r="AJ740"/>
  <c r="S740"/>
  <c r="T740"/>
  <c r="AG740"/>
  <c r="AH740"/>
  <c r="N741"/>
  <c r="AJ741"/>
  <c r="S741"/>
  <c r="AO741"/>
  <c r="T741"/>
  <c r="AM741"/>
  <c r="AG741"/>
  <c r="AH741"/>
  <c r="N742"/>
  <c r="AJ742"/>
  <c r="S742"/>
  <c r="T742"/>
  <c r="AG742"/>
  <c r="AH742"/>
  <c r="N743"/>
  <c r="S743"/>
  <c r="AO743"/>
  <c r="T743"/>
  <c r="AG743"/>
  <c r="AH743"/>
  <c r="AJ743"/>
  <c r="N744"/>
  <c r="AJ744"/>
  <c r="S744"/>
  <c r="T744"/>
  <c r="AR744"/>
  <c r="AG744"/>
  <c r="AH744"/>
  <c r="N745"/>
  <c r="AJ745"/>
  <c r="S745"/>
  <c r="AO745"/>
  <c r="T745"/>
  <c r="AN745"/>
  <c r="AG745"/>
  <c r="AH745"/>
  <c r="N746"/>
  <c r="AJ746"/>
  <c r="S746"/>
  <c r="T746"/>
  <c r="AG746"/>
  <c r="AH746"/>
  <c r="N747"/>
  <c r="AJ747"/>
  <c r="S747"/>
  <c r="AO747"/>
  <c r="T747"/>
  <c r="AP747"/>
  <c r="AR747"/>
  <c r="AG747"/>
  <c r="AH747"/>
  <c r="N748"/>
  <c r="AJ748"/>
  <c r="S748"/>
  <c r="T748"/>
  <c r="AR748"/>
  <c r="AG748"/>
  <c r="AH748"/>
  <c r="N749"/>
  <c r="AJ749"/>
  <c r="S749"/>
  <c r="T749"/>
  <c r="AM749"/>
  <c r="AG749"/>
  <c r="AH749"/>
  <c r="N750"/>
  <c r="AJ750"/>
  <c r="S750"/>
  <c r="AO750"/>
  <c r="T750"/>
  <c r="AG750"/>
  <c r="AH750"/>
  <c r="N751"/>
  <c r="AJ751"/>
  <c r="S751"/>
  <c r="AO751"/>
  <c r="T751"/>
  <c r="AM751"/>
  <c r="AG751"/>
  <c r="AH751"/>
  <c r="N752"/>
  <c r="AJ752"/>
  <c r="S752"/>
  <c r="T752"/>
  <c r="AP752"/>
  <c r="AR752"/>
  <c r="AG752"/>
  <c r="AH752"/>
  <c r="N753"/>
  <c r="AJ753"/>
  <c r="S753"/>
  <c r="AO753"/>
  <c r="T753"/>
  <c r="AM753"/>
  <c r="AG753"/>
  <c r="AH753"/>
  <c r="N754"/>
  <c r="AJ754"/>
  <c r="S754"/>
  <c r="AO754"/>
  <c r="T754"/>
  <c r="AG754"/>
  <c r="AH754"/>
  <c r="N755"/>
  <c r="AJ755"/>
  <c r="S755"/>
  <c r="T755"/>
  <c r="AG755"/>
  <c r="AH755"/>
  <c r="N756"/>
  <c r="AJ756"/>
  <c r="S756"/>
  <c r="T756"/>
  <c r="AP756"/>
  <c r="AT756"/>
  <c r="AR756"/>
  <c r="AG756"/>
  <c r="AH756"/>
  <c r="AM756"/>
  <c r="N757"/>
  <c r="AJ757"/>
  <c r="S757"/>
  <c r="AO757"/>
  <c r="T757"/>
  <c r="AP757"/>
  <c r="AG757"/>
  <c r="AH757"/>
  <c r="N758"/>
  <c r="AJ758"/>
  <c r="S758"/>
  <c r="T758"/>
  <c r="AM758"/>
  <c r="AG758"/>
  <c r="AH758"/>
  <c r="N759"/>
  <c r="AJ759"/>
  <c r="S759"/>
  <c r="T759"/>
  <c r="AM759"/>
  <c r="AG759"/>
  <c r="AH759"/>
  <c r="N760"/>
  <c r="AJ760"/>
  <c r="S760"/>
  <c r="T760"/>
  <c r="AR760"/>
  <c r="AN760"/>
  <c r="AG760"/>
  <c r="AX760"/>
  <c r="AH760"/>
  <c r="N761"/>
  <c r="AJ761"/>
  <c r="S761"/>
  <c r="T761"/>
  <c r="AG761"/>
  <c r="AH761"/>
  <c r="N762"/>
  <c r="AJ762"/>
  <c r="S762"/>
  <c r="T762"/>
  <c r="AP762"/>
  <c r="AN762"/>
  <c r="AG762"/>
  <c r="AH762"/>
  <c r="N763"/>
  <c r="AJ763"/>
  <c r="S763"/>
  <c r="T763"/>
  <c r="AG763"/>
  <c r="AH763"/>
  <c r="J72" i="29"/>
  <c r="J72" i="30" s="1"/>
  <c r="N764" i="1"/>
  <c r="AJ764"/>
  <c r="S764"/>
  <c r="T764"/>
  <c r="AR764"/>
  <c r="AM764"/>
  <c r="AG764"/>
  <c r="AH764"/>
  <c r="N765"/>
  <c r="AJ765"/>
  <c r="S765"/>
  <c r="T765"/>
  <c r="AN765"/>
  <c r="AG765"/>
  <c r="AH765"/>
  <c r="N766"/>
  <c r="AJ766"/>
  <c r="S766"/>
  <c r="AO766"/>
  <c r="T766"/>
  <c r="AG766"/>
  <c r="AH766"/>
  <c r="N767"/>
  <c r="AJ767"/>
  <c r="S767"/>
  <c r="T767"/>
  <c r="AP767"/>
  <c r="AM767"/>
  <c r="AG767"/>
  <c r="AH767"/>
  <c r="N768"/>
  <c r="AJ768"/>
  <c r="S768"/>
  <c r="T768"/>
  <c r="AN768"/>
  <c r="AG768"/>
  <c r="AH768"/>
  <c r="N769"/>
  <c r="AJ769"/>
  <c r="S769"/>
  <c r="T769"/>
  <c r="AM769"/>
  <c r="AG769"/>
  <c r="AH769"/>
  <c r="N770"/>
  <c r="AJ770"/>
  <c r="S770"/>
  <c r="AO770"/>
  <c r="T770"/>
  <c r="AN770"/>
  <c r="AG770"/>
  <c r="AH770"/>
  <c r="N771"/>
  <c r="AJ771"/>
  <c r="S771"/>
  <c r="T771"/>
  <c r="AG771"/>
  <c r="AH771"/>
  <c r="AP771" s="1"/>
  <c r="N772"/>
  <c r="AJ772"/>
  <c r="S772"/>
  <c r="AO772"/>
  <c r="T772"/>
  <c r="AR772"/>
  <c r="AG772"/>
  <c r="AH772"/>
  <c r="N773"/>
  <c r="AJ773"/>
  <c r="S773"/>
  <c r="AO773"/>
  <c r="T773"/>
  <c r="AN773"/>
  <c r="AG773"/>
  <c r="AH773"/>
  <c r="N774"/>
  <c r="AJ774"/>
  <c r="S774"/>
  <c r="T774"/>
  <c r="AR774"/>
  <c r="AG774"/>
  <c r="AH774"/>
  <c r="N775"/>
  <c r="AJ775"/>
  <c r="S775"/>
  <c r="T775"/>
  <c r="AM775"/>
  <c r="AG775"/>
  <c r="AH775"/>
  <c r="N776"/>
  <c r="AJ776"/>
  <c r="S776"/>
  <c r="T776"/>
  <c r="AR776"/>
  <c r="AN776"/>
  <c r="AG776"/>
  <c r="AH776"/>
  <c r="N777"/>
  <c r="AJ777"/>
  <c r="S777"/>
  <c r="T777"/>
  <c r="AR777"/>
  <c r="AG777"/>
  <c r="AH777"/>
  <c r="N778"/>
  <c r="AJ778"/>
  <c r="S778"/>
  <c r="AO778"/>
  <c r="T778"/>
  <c r="AG778"/>
  <c r="AH778"/>
  <c r="N779"/>
  <c r="AJ779"/>
  <c r="S779"/>
  <c r="T779"/>
  <c r="AR779"/>
  <c r="AM779"/>
  <c r="AG779"/>
  <c r="AH779"/>
  <c r="N780"/>
  <c r="AJ780"/>
  <c r="S780"/>
  <c r="T780"/>
  <c r="AN780"/>
  <c r="AG780"/>
  <c r="AH780"/>
  <c r="N781"/>
  <c r="AJ781"/>
  <c r="S781"/>
  <c r="T781"/>
  <c r="AR781"/>
  <c r="AM781"/>
  <c r="AG781"/>
  <c r="AH781"/>
  <c r="N782"/>
  <c r="AJ782"/>
  <c r="S782"/>
  <c r="T782"/>
  <c r="AR782"/>
  <c r="AN782"/>
  <c r="AG782"/>
  <c r="AH782"/>
  <c r="N783"/>
  <c r="AJ783"/>
  <c r="S783"/>
  <c r="AO783"/>
  <c r="T783"/>
  <c r="AN783"/>
  <c r="AG783"/>
  <c r="AH783"/>
  <c r="N784"/>
  <c r="AJ784"/>
  <c r="S784"/>
  <c r="AO784"/>
  <c r="T784"/>
  <c r="AP784"/>
  <c r="AR784"/>
  <c r="AG784"/>
  <c r="AH784"/>
  <c r="N785"/>
  <c r="AJ785"/>
  <c r="S785"/>
  <c r="T785"/>
  <c r="AR785"/>
  <c r="AN785"/>
  <c r="AG785"/>
  <c r="AH785"/>
  <c r="N786"/>
  <c r="AJ786"/>
  <c r="S786"/>
  <c r="T786"/>
  <c r="AP786"/>
  <c r="AR786"/>
  <c r="AG786"/>
  <c r="AH786"/>
  <c r="N787"/>
  <c r="AJ787"/>
  <c r="S787"/>
  <c r="T787"/>
  <c r="AM787"/>
  <c r="AG787"/>
  <c r="AH787"/>
  <c r="N788"/>
  <c r="AJ788"/>
  <c r="S788"/>
  <c r="AO788"/>
  <c r="T788"/>
  <c r="AN788"/>
  <c r="AG788"/>
  <c r="AH788"/>
  <c r="N789"/>
  <c r="AJ789"/>
  <c r="S789"/>
  <c r="T789"/>
  <c r="AR789"/>
  <c r="AM789"/>
  <c r="AG789"/>
  <c r="AH789"/>
  <c r="J80" i="29" s="1"/>
  <c r="N790" i="1"/>
  <c r="AJ790"/>
  <c r="S790"/>
  <c r="AO790"/>
  <c r="T790"/>
  <c r="AP790"/>
  <c r="AN790"/>
  <c r="AG790"/>
  <c r="AH790"/>
  <c r="N791"/>
  <c r="S791"/>
  <c r="AO791"/>
  <c r="T791"/>
  <c r="AN791"/>
  <c r="AG791"/>
  <c r="AH791"/>
  <c r="J37" i="29"/>
  <c r="J37" i="30" s="1"/>
  <c r="AJ791" i="1"/>
  <c r="N792"/>
  <c r="AJ792"/>
  <c r="S792"/>
  <c r="AO792"/>
  <c r="T792"/>
  <c r="AP792"/>
  <c r="AM792"/>
  <c r="AG792"/>
  <c r="AH792"/>
  <c r="N793"/>
  <c r="AJ793"/>
  <c r="S793"/>
  <c r="T793"/>
  <c r="AR793"/>
  <c r="AN793"/>
  <c r="AG793"/>
  <c r="AH793"/>
  <c r="N794"/>
  <c r="AJ794"/>
  <c r="S794"/>
  <c r="AO794"/>
  <c r="T794"/>
  <c r="AM794"/>
  <c r="AG794"/>
  <c r="AH794"/>
  <c r="N795"/>
  <c r="AJ795"/>
  <c r="S795"/>
  <c r="T795"/>
  <c r="AP795"/>
  <c r="AM795"/>
  <c r="AG795"/>
  <c r="AH795"/>
  <c r="N796"/>
  <c r="AJ796"/>
  <c r="S796"/>
  <c r="T796"/>
  <c r="AR796"/>
  <c r="AN796"/>
  <c r="AG796"/>
  <c r="AH796"/>
  <c r="N797"/>
  <c r="AJ797"/>
  <c r="S797"/>
  <c r="AO797"/>
  <c r="T797"/>
  <c r="AM797"/>
  <c r="AG797"/>
  <c r="AH797"/>
  <c r="N798"/>
  <c r="AJ798"/>
  <c r="S798"/>
  <c r="AO798"/>
  <c r="T798"/>
  <c r="AP798"/>
  <c r="AN798"/>
  <c r="AG798"/>
  <c r="AH798"/>
  <c r="N799"/>
  <c r="AJ799"/>
  <c r="S799"/>
  <c r="T799"/>
  <c r="AR799"/>
  <c r="AN799"/>
  <c r="AG799"/>
  <c r="AH799"/>
  <c r="N800"/>
  <c r="AJ800"/>
  <c r="S800"/>
  <c r="T800"/>
  <c r="AR800"/>
  <c r="AG800"/>
  <c r="AH800"/>
  <c r="J92" i="29" s="1"/>
  <c r="N801" i="1"/>
  <c r="AJ801"/>
  <c r="S801"/>
  <c r="AO801"/>
  <c r="T801"/>
  <c r="AP801"/>
  <c r="AG801"/>
  <c r="AH801"/>
  <c r="N802"/>
  <c r="AJ802"/>
  <c r="S802"/>
  <c r="T802"/>
  <c r="AM802"/>
  <c r="AG802"/>
  <c r="J93" i="29"/>
  <c r="AH802" i="1"/>
  <c r="N803"/>
  <c r="AJ803"/>
  <c r="S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AO806"/>
  <c r="T806"/>
  <c r="AN806"/>
  <c r="AG806"/>
  <c r="AH806"/>
  <c r="N807"/>
  <c r="AJ807"/>
  <c r="S807"/>
  <c r="T807"/>
  <c r="AP807"/>
  <c r="AG807"/>
  <c r="AH807"/>
  <c r="N808"/>
  <c r="AJ808"/>
  <c r="S808"/>
  <c r="T808"/>
  <c r="AR808"/>
  <c r="AN808"/>
  <c r="AG808"/>
  <c r="AH808"/>
  <c r="N809"/>
  <c r="AJ809"/>
  <c r="S809"/>
  <c r="T809"/>
  <c r="AG809"/>
  <c r="AH809"/>
  <c r="N810"/>
  <c r="AJ810"/>
  <c r="S810"/>
  <c r="T810"/>
  <c r="AM810"/>
  <c r="AG810"/>
  <c r="AH810"/>
  <c r="N811"/>
  <c r="AJ811"/>
  <c r="S811"/>
  <c r="T811"/>
  <c r="AM811"/>
  <c r="AS811"/>
  <c r="AG811"/>
  <c r="AH811"/>
  <c r="N812"/>
  <c r="AJ812"/>
  <c r="S812"/>
  <c r="T812"/>
  <c r="AR812"/>
  <c r="AN812"/>
  <c r="AG812"/>
  <c r="AH812"/>
  <c r="N813"/>
  <c r="AJ813"/>
  <c r="S813"/>
  <c r="T813"/>
  <c r="AM813"/>
  <c r="AG813"/>
  <c r="AH813"/>
  <c r="N814"/>
  <c r="AJ814"/>
  <c r="S814"/>
  <c r="T814"/>
  <c r="AR814"/>
  <c r="AN814"/>
  <c r="AG814"/>
  <c r="AH814"/>
  <c r="N815"/>
  <c r="AJ815"/>
  <c r="S815"/>
  <c r="T815"/>
  <c r="AG815"/>
  <c r="AH815"/>
  <c r="N816"/>
  <c r="AJ816"/>
  <c r="S816"/>
  <c r="T816"/>
  <c r="AG816"/>
  <c r="AH816"/>
  <c r="N817"/>
  <c r="AJ817"/>
  <c r="S817"/>
  <c r="T817"/>
  <c r="AN817"/>
  <c r="AG817"/>
  <c r="AH817"/>
  <c r="J97" i="29"/>
  <c r="J97" i="30" s="1"/>
  <c r="N818" i="1"/>
  <c r="AJ818"/>
  <c r="S818"/>
  <c r="AO818"/>
  <c r="T818"/>
  <c r="AP818"/>
  <c r="AR818"/>
  <c r="AG818"/>
  <c r="AH818"/>
  <c r="N819"/>
  <c r="AJ819"/>
  <c r="S819"/>
  <c r="T819"/>
  <c r="AM819"/>
  <c r="AS819" s="1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P823"/>
  <c r="AG823"/>
  <c r="AH823"/>
  <c r="N824"/>
  <c r="AJ824"/>
  <c r="S824"/>
  <c r="AO824"/>
  <c r="T824"/>
  <c r="AR824"/>
  <c r="AG824"/>
  <c r="AH824"/>
  <c r="N825"/>
  <c r="AJ825"/>
  <c r="S825"/>
  <c r="AO825"/>
  <c r="T825"/>
  <c r="AP825"/>
  <c r="AG825"/>
  <c r="AH825"/>
  <c r="N826"/>
  <c r="AJ826"/>
  <c r="S826"/>
  <c r="T826"/>
  <c r="AP826"/>
  <c r="AM826"/>
  <c r="AG826"/>
  <c r="AH826"/>
  <c r="N827"/>
  <c r="AJ827"/>
  <c r="S827"/>
  <c r="AO827"/>
  <c r="T827"/>
  <c r="AM827"/>
  <c r="AG827"/>
  <c r="AH827"/>
  <c r="N828"/>
  <c r="AJ828"/>
  <c r="S828"/>
  <c r="AO828"/>
  <c r="T828"/>
  <c r="AR828"/>
  <c r="AN828"/>
  <c r="AG828"/>
  <c r="AH828"/>
  <c r="O829"/>
  <c r="P829"/>
  <c r="AC829"/>
  <c r="AD829"/>
  <c r="AJ829"/>
  <c r="AJ831"/>
  <c r="N832"/>
  <c r="AJ832"/>
  <c r="AM832"/>
  <c r="N833"/>
  <c r="AJ833"/>
  <c r="AK833"/>
  <c r="AR833" s="1"/>
  <c r="N834"/>
  <c r="AJ834"/>
  <c r="AM834"/>
  <c r="N835"/>
  <c r="AJ835"/>
  <c r="T835"/>
  <c r="AL835"/>
  <c r="AN835"/>
  <c r="AH835"/>
  <c r="N836"/>
  <c r="AJ836"/>
  <c r="T836"/>
  <c r="AL836"/>
  <c r="AR836" s="1"/>
  <c r="AM836"/>
  <c r="AH836"/>
  <c r="N837"/>
  <c r="AJ837"/>
  <c r="AN837"/>
  <c r="N838"/>
  <c r="AJ838"/>
  <c r="AM838"/>
  <c r="AN838"/>
  <c r="N839"/>
  <c r="AN839"/>
  <c r="AJ839"/>
  <c r="N840"/>
  <c r="AJ840"/>
  <c r="AM840"/>
  <c r="N841"/>
  <c r="AJ841"/>
  <c r="AN841"/>
  <c r="N842"/>
  <c r="AJ842"/>
  <c r="T842"/>
  <c r="AM842"/>
  <c r="AH842"/>
  <c r="N843"/>
  <c r="AJ843"/>
  <c r="T843"/>
  <c r="AL843"/>
  <c r="AR843" s="1"/>
  <c r="AN843"/>
  <c r="AH843"/>
  <c r="N844"/>
  <c r="AJ844"/>
  <c r="T844"/>
  <c r="AL844"/>
  <c r="AM844"/>
  <c r="AH844"/>
  <c r="N845"/>
  <c r="T845"/>
  <c r="AN845"/>
  <c r="AH845"/>
  <c r="AJ845"/>
  <c r="N846"/>
  <c r="AJ846"/>
  <c r="AM846"/>
  <c r="AN846"/>
  <c r="N847"/>
  <c r="AJ847"/>
  <c r="T847"/>
  <c r="AN847"/>
  <c r="AS847" s="1"/>
  <c r="AL847"/>
  <c r="N848"/>
  <c r="AJ848"/>
  <c r="T848"/>
  <c r="AL848"/>
  <c r="AR848" s="1"/>
  <c r="AM848"/>
  <c r="AN848"/>
  <c r="AH848"/>
  <c r="N849"/>
  <c r="AJ849"/>
  <c r="S849"/>
  <c r="T849"/>
  <c r="AN849"/>
  <c r="AG849"/>
  <c r="AH849"/>
  <c r="N850"/>
  <c r="AJ850"/>
  <c r="S850"/>
  <c r="T850"/>
  <c r="AM850"/>
  <c r="AN850"/>
  <c r="AG850"/>
  <c r="AH850"/>
  <c r="N851"/>
  <c r="AJ851"/>
  <c r="S851"/>
  <c r="T851"/>
  <c r="AR851"/>
  <c r="AN851"/>
  <c r="AG851"/>
  <c r="AH851"/>
  <c r="N852"/>
  <c r="AJ852"/>
  <c r="S852"/>
  <c r="T852"/>
  <c r="AM852"/>
  <c r="AS852" s="1"/>
  <c r="AN852"/>
  <c r="AG852"/>
  <c r="AH852"/>
  <c r="N853"/>
  <c r="AJ853"/>
  <c r="S853"/>
  <c r="AO853"/>
  <c r="T853"/>
  <c r="AP853"/>
  <c r="AR853"/>
  <c r="AG853"/>
  <c r="AH853"/>
  <c r="AN853"/>
  <c r="N854"/>
  <c r="AJ854"/>
  <c r="S854"/>
  <c r="T854"/>
  <c r="AM854"/>
  <c r="AN854"/>
  <c r="AG854"/>
  <c r="AH854"/>
  <c r="N855"/>
  <c r="AJ855"/>
  <c r="S855"/>
  <c r="T855"/>
  <c r="AN855"/>
  <c r="AG855"/>
  <c r="AH855"/>
  <c r="N856"/>
  <c r="AJ856"/>
  <c r="S856"/>
  <c r="T856"/>
  <c r="AM856"/>
  <c r="AS856" s="1"/>
  <c r="AN856"/>
  <c r="AG856"/>
  <c r="AH856"/>
  <c r="N857"/>
  <c r="AJ857"/>
  <c r="S857"/>
  <c r="T857"/>
  <c r="AR857"/>
  <c r="AN857"/>
  <c r="AG857"/>
  <c r="AH857"/>
  <c r="N858"/>
  <c r="AJ858"/>
  <c r="AM858"/>
  <c r="AN858"/>
  <c r="N859"/>
  <c r="AJ859"/>
  <c r="AK859"/>
  <c r="AR859" s="1"/>
  <c r="AN859"/>
  <c r="AS859" s="1"/>
  <c r="N860"/>
  <c r="AJ860"/>
  <c r="AM860"/>
  <c r="AN860"/>
  <c r="N861"/>
  <c r="AJ861"/>
  <c r="AN861"/>
  <c r="AK861"/>
  <c r="N862"/>
  <c r="AJ862"/>
  <c r="AM862"/>
  <c r="AN862"/>
  <c r="AS862"/>
  <c r="N863"/>
  <c r="AJ863"/>
  <c r="AK863"/>
  <c r="AR863"/>
  <c r="AN863"/>
  <c r="N864"/>
  <c r="AJ864"/>
  <c r="AM864"/>
  <c r="AN864"/>
  <c r="N865"/>
  <c r="AJ865"/>
  <c r="AK865"/>
  <c r="AN865"/>
  <c r="N866"/>
  <c r="AJ866"/>
  <c r="AN866"/>
  <c r="N867"/>
  <c r="AJ867"/>
  <c r="AN867"/>
  <c r="N868"/>
  <c r="AJ868"/>
  <c r="T868"/>
  <c r="AP868"/>
  <c r="AM868"/>
  <c r="AN868"/>
  <c r="AH868"/>
  <c r="N869"/>
  <c r="AJ869"/>
  <c r="T869"/>
  <c r="AP869"/>
  <c r="AL869"/>
  <c r="AR869"/>
  <c r="AH869"/>
  <c r="AN869"/>
  <c r="N870"/>
  <c r="AJ870"/>
  <c r="T870"/>
  <c r="AM870"/>
  <c r="AN870"/>
  <c r="AH870"/>
  <c r="N871"/>
  <c r="AJ871"/>
  <c r="T871"/>
  <c r="AL871"/>
  <c r="AR871" s="1"/>
  <c r="AN871"/>
  <c r="AH871"/>
  <c r="N872"/>
  <c r="AJ872"/>
  <c r="T872"/>
  <c r="AL872"/>
  <c r="AM872"/>
  <c r="AN872"/>
  <c r="AH872"/>
  <c r="N873"/>
  <c r="AJ873"/>
  <c r="T873"/>
  <c r="AP873"/>
  <c r="AL873"/>
  <c r="AR873" s="1"/>
  <c r="AN873"/>
  <c r="AS873" s="1"/>
  <c r="N874"/>
  <c r="AJ874"/>
  <c r="T874"/>
  <c r="AL874"/>
  <c r="AR874" s="1"/>
  <c r="AM874"/>
  <c r="AN874"/>
  <c r="AH874"/>
  <c r="N875"/>
  <c r="AJ875"/>
  <c r="T875"/>
  <c r="AL875"/>
  <c r="AR875" s="1"/>
  <c r="AN875"/>
  <c r="AH875"/>
  <c r="N876"/>
  <c r="AJ876"/>
  <c r="S876"/>
  <c r="T876"/>
  <c r="AM876"/>
  <c r="AN876"/>
  <c r="AG876"/>
  <c r="AH876"/>
  <c r="N877"/>
  <c r="AJ877"/>
  <c r="S877"/>
  <c r="T877"/>
  <c r="AR877"/>
  <c r="AN877"/>
  <c r="AG877"/>
  <c r="AH877"/>
  <c r="N878"/>
  <c r="AJ878"/>
  <c r="S878"/>
  <c r="T878"/>
  <c r="AM878"/>
  <c r="AN878"/>
  <c r="AG878"/>
  <c r="AH878"/>
  <c r="N879"/>
  <c r="AJ879"/>
  <c r="S879"/>
  <c r="AO879"/>
  <c r="T879"/>
  <c r="AN879"/>
  <c r="AG879"/>
  <c r="AH879"/>
  <c r="N880"/>
  <c r="AJ880"/>
  <c r="S880"/>
  <c r="T880"/>
  <c r="AM880"/>
  <c r="AN880"/>
  <c r="AG880"/>
  <c r="AH880"/>
  <c r="N881"/>
  <c r="AJ881"/>
  <c r="S881"/>
  <c r="AO881"/>
  <c r="T881"/>
  <c r="AP881"/>
  <c r="AN881"/>
  <c r="AG881"/>
  <c r="AH881"/>
  <c r="N882"/>
  <c r="AJ882"/>
  <c r="S882"/>
  <c r="T882"/>
  <c r="AM882"/>
  <c r="AN882"/>
  <c r="AG882"/>
  <c r="AH882"/>
  <c r="N883"/>
  <c r="AJ883"/>
  <c r="S883"/>
  <c r="T883"/>
  <c r="AR883"/>
  <c r="AN883"/>
  <c r="AG883"/>
  <c r="AH883"/>
  <c r="N884"/>
  <c r="AJ884"/>
  <c r="AM884"/>
  <c r="AN884"/>
  <c r="N885"/>
  <c r="T885"/>
  <c r="AN885"/>
  <c r="AH885"/>
  <c r="AJ885"/>
  <c r="N886"/>
  <c r="T886"/>
  <c r="AL886"/>
  <c r="AR886" s="1"/>
  <c r="AM886"/>
  <c r="AN886"/>
  <c r="AH886"/>
  <c r="AJ886"/>
  <c r="N887"/>
  <c r="AK887"/>
  <c r="AR887" s="1"/>
  <c r="AN887"/>
  <c r="AJ887"/>
  <c r="O888"/>
  <c r="P888"/>
  <c r="Q888"/>
  <c r="R888"/>
  <c r="AC888"/>
  <c r="AD888"/>
  <c r="AE888"/>
  <c r="AF888"/>
  <c r="AJ888"/>
  <c r="AJ890"/>
  <c r="P898"/>
  <c r="AD898"/>
  <c r="P899"/>
  <c r="AD899"/>
  <c r="P901"/>
  <c r="V901"/>
  <c r="AC901"/>
  <c r="AK901"/>
  <c r="Z901"/>
  <c r="AG901"/>
  <c r="AO901"/>
  <c r="AD901"/>
  <c r="AH901"/>
  <c r="P902"/>
  <c r="V902"/>
  <c r="AC902"/>
  <c r="AK902"/>
  <c r="Z902"/>
  <c r="AG902"/>
  <c r="AO902"/>
  <c r="AD902"/>
  <c r="AH902"/>
  <c r="P904"/>
  <c r="T904"/>
  <c r="T905"/>
  <c r="V904"/>
  <c r="AC904"/>
  <c r="AK904"/>
  <c r="Z904"/>
  <c r="AG904"/>
  <c r="AO904"/>
  <c r="AD904"/>
  <c r="P905"/>
  <c r="V905"/>
  <c r="AC905"/>
  <c r="AK905"/>
  <c r="Z905"/>
  <c r="AG905"/>
  <c r="AO905"/>
  <c r="AD905"/>
  <c r="AH905"/>
  <c r="P907"/>
  <c r="V907"/>
  <c r="AC907"/>
  <c r="AK907"/>
  <c r="Z907"/>
  <c r="AG907"/>
  <c r="AO907"/>
  <c r="AD907"/>
  <c r="AH907"/>
  <c r="P908"/>
  <c r="V908"/>
  <c r="AC908"/>
  <c r="AK908"/>
  <c r="Z908"/>
  <c r="AG908"/>
  <c r="AO908"/>
  <c r="AD908"/>
  <c r="AH908"/>
  <c r="V910"/>
  <c r="AC910"/>
  <c r="AK910" s="1"/>
  <c r="Z910"/>
  <c r="AG910"/>
  <c r="AO910"/>
  <c r="P911"/>
  <c r="V911"/>
  <c r="AC911" s="1"/>
  <c r="AK911" s="1"/>
  <c r="Z911"/>
  <c r="AG911"/>
  <c r="AO911"/>
  <c r="K23" i="4"/>
  <c r="G61"/>
  <c r="H10"/>
  <c r="H61"/>
  <c r="M9"/>
  <c r="M60"/>
  <c r="J60"/>
  <c r="E61"/>
  <c r="E104"/>
  <c r="E30"/>
  <c r="E12"/>
  <c r="H60" i="8"/>
  <c r="N9" i="4"/>
  <c r="N60"/>
  <c r="K60"/>
  <c r="G10" i="29"/>
  <c r="H10"/>
  <c r="J10"/>
  <c r="K10"/>
  <c r="M10"/>
  <c r="N10"/>
  <c r="AL845" i="1"/>
  <c r="AR845" s="1"/>
  <c r="AR787"/>
  <c r="AR783"/>
  <c r="AR768"/>
  <c r="P894" i="27"/>
  <c r="P4" s="1"/>
  <c r="AR692" i="1"/>
  <c r="AR686"/>
  <c r="AR685"/>
  <c r="AR676"/>
  <c r="W905"/>
  <c r="AR822"/>
  <c r="AR792"/>
  <c r="AR739"/>
  <c r="AR732"/>
  <c r="AR706"/>
  <c r="AN173"/>
  <c r="R890" i="26"/>
  <c r="R13" s="1"/>
  <c r="R894"/>
  <c r="R4" s="1"/>
  <c r="T888"/>
  <c r="O890"/>
  <c r="O13" s="1"/>
  <c r="P892"/>
  <c r="P2" s="1"/>
  <c r="AL217" i="1"/>
  <c r="AL198"/>
  <c r="AR198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AR242"/>
  <c r="N562" i="26"/>
  <c r="N563"/>
  <c r="AR73" i="1"/>
  <c r="AL24"/>
  <c r="AR24" s="1"/>
  <c r="S888" i="25"/>
  <c r="AR659" i="1"/>
  <c r="AR638"/>
  <c r="AL120"/>
  <c r="AL67"/>
  <c r="AR67" s="1"/>
  <c r="AL56"/>
  <c r="AR817"/>
  <c r="AR802"/>
  <c r="AR703"/>
  <c r="AR697"/>
  <c r="AR696"/>
  <c r="AR626"/>
  <c r="AR621"/>
  <c r="AR598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L15"/>
  <c r="P894" i="20"/>
  <c r="P4" s="1"/>
  <c r="AL366" i="1"/>
  <c r="AK867"/>
  <c r="AR867" s="1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 s="1"/>
  <c r="AL365"/>
  <c r="AR365" s="1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L211"/>
  <c r="AL207"/>
  <c r="AL203"/>
  <c r="AL199"/>
  <c r="AL193"/>
  <c r="AL182"/>
  <c r="AR63"/>
  <c r="AL60"/>
  <c r="AR58"/>
  <c r="G82" i="7"/>
  <c r="G39"/>
  <c r="AL842" i="1"/>
  <c r="AR842"/>
  <c r="AN579"/>
  <c r="AN575"/>
  <c r="AN573"/>
  <c r="AM571"/>
  <c r="AL367"/>
  <c r="AR367"/>
  <c r="AR361"/>
  <c r="AR353"/>
  <c r="AK345"/>
  <c r="AR345"/>
  <c r="AR335"/>
  <c r="AL328"/>
  <c r="AK327"/>
  <c r="AL322"/>
  <c r="AR322" s="1"/>
  <c r="AK320"/>
  <c r="AK318"/>
  <c r="AR318" s="1"/>
  <c r="AK316"/>
  <c r="AR316" s="1"/>
  <c r="AR315"/>
  <c r="AK314"/>
  <c r="AR314" s="1"/>
  <c r="AR313"/>
  <c r="AK312"/>
  <c r="AR312"/>
  <c r="AK308"/>
  <c r="AK306"/>
  <c r="AK304"/>
  <c r="AR303"/>
  <c r="AK302"/>
  <c r="AK300"/>
  <c r="AR300" s="1"/>
  <c r="AK298"/>
  <c r="AR298" s="1"/>
  <c r="AK296"/>
  <c r="AR296" s="1"/>
  <c r="AK294"/>
  <c r="AR294" s="1"/>
  <c r="AK275"/>
  <c r="AK268"/>
  <c r="AR268" s="1"/>
  <c r="AL267"/>
  <c r="AR267" s="1"/>
  <c r="AL263"/>
  <c r="AR263" s="1"/>
  <c r="AL259"/>
  <c r="AR259" s="1"/>
  <c r="AL251"/>
  <c r="AR251" s="1"/>
  <c r="AK250"/>
  <c r="AR250" s="1"/>
  <c r="AK248"/>
  <c r="AR248" s="1"/>
  <c r="AR247"/>
  <c r="AK246"/>
  <c r="AR246"/>
  <c r="AK240"/>
  <c r="AR240"/>
  <c r="AL235"/>
  <c r="AL227"/>
  <c r="AL218"/>
  <c r="AL210"/>
  <c r="AL206"/>
  <c r="AL202"/>
  <c r="AK196"/>
  <c r="AR196"/>
  <c r="AR159"/>
  <c r="AL885"/>
  <c r="AR885" s="1"/>
  <c r="AR881"/>
  <c r="AR879"/>
  <c r="AL870"/>
  <c r="AR870" s="1"/>
  <c r="AL868"/>
  <c r="AR868" s="1"/>
  <c r="AR849"/>
  <c r="AK841"/>
  <c r="AR841" s="1"/>
  <c r="AK839"/>
  <c r="AR839" s="1"/>
  <c r="AK837"/>
  <c r="AR837" s="1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 s="1"/>
  <c r="AK362"/>
  <c r="AR362" s="1"/>
  <c r="AK360"/>
  <c r="AR360" s="1"/>
  <c r="AK358"/>
  <c r="AR358" s="1"/>
  <c r="AK356"/>
  <c r="AK354"/>
  <c r="AK352"/>
  <c r="AK350"/>
  <c r="AK346"/>
  <c r="AR346" s="1"/>
  <c r="AL344"/>
  <c r="AR343"/>
  <c r="AK337"/>
  <c r="AK334"/>
  <c r="AR334" s="1"/>
  <c r="AK332"/>
  <c r="AR332" s="1"/>
  <c r="AL330"/>
  <c r="AR330" s="1"/>
  <c r="AK329"/>
  <c r="AK326"/>
  <c r="AR326"/>
  <c r="AK288"/>
  <c r="AL280"/>
  <c r="AR280" s="1"/>
  <c r="AL276"/>
  <c r="AL272"/>
  <c r="AR272" s="1"/>
  <c r="AR258"/>
  <c r="AK217"/>
  <c r="AK209"/>
  <c r="AR209"/>
  <c r="AK205"/>
  <c r="AR205" s="1"/>
  <c r="AK201"/>
  <c r="AR201" s="1"/>
  <c r="AR855"/>
  <c r="AR668"/>
  <c r="G76" i="7"/>
  <c r="AL282" i="1"/>
  <c r="AK281"/>
  <c r="AL278"/>
  <c r="AK277"/>
  <c r="AL274"/>
  <c r="AR274" s="1"/>
  <c r="AK273"/>
  <c r="AR273" s="1"/>
  <c r="AL265"/>
  <c r="AR265" s="1"/>
  <c r="AL261"/>
  <c r="AL257"/>
  <c r="AR257"/>
  <c r="AR253"/>
  <c r="AR243"/>
  <c r="AL237"/>
  <c r="AR237"/>
  <c r="AL233"/>
  <c r="AR233"/>
  <c r="AL225"/>
  <c r="AR225"/>
  <c r="AR221"/>
  <c r="AL216"/>
  <c r="AL212"/>
  <c r="AL208"/>
  <c r="AK207"/>
  <c r="AL204"/>
  <c r="H81" i="4"/>
  <c r="AL200" i="1"/>
  <c r="AL195"/>
  <c r="AR195"/>
  <c r="AR161"/>
  <c r="H31" i="4"/>
  <c r="H31" i="8" s="1"/>
  <c r="H86" i="4"/>
  <c r="H86" i="8"/>
  <c r="AK193" i="1"/>
  <c r="AK191"/>
  <c r="AL184"/>
  <c r="AR184" s="1"/>
  <c r="AL181"/>
  <c r="AK180"/>
  <c r="AR180" s="1"/>
  <c r="AK176"/>
  <c r="AL183"/>
  <c r="AK182"/>
  <c r="AR182" s="1"/>
  <c r="AL179"/>
  <c r="AK178"/>
  <c r="AL174"/>
  <c r="AR174" s="1"/>
  <c r="AR172"/>
  <c r="AS163"/>
  <c r="AK160"/>
  <c r="AS159"/>
  <c r="AR158"/>
  <c r="AS157"/>
  <c r="AR156"/>
  <c r="AS155"/>
  <c r="AR152"/>
  <c r="H78" i="4"/>
  <c r="H78" i="8" s="1"/>
  <c r="AL150" i="1"/>
  <c r="AR150" s="1"/>
  <c r="AL146"/>
  <c r="AR146" s="1"/>
  <c r="AL142"/>
  <c r="AR142"/>
  <c r="AL140"/>
  <c r="AR140"/>
  <c r="AL132"/>
  <c r="AR132" s="1"/>
  <c r="AL130"/>
  <c r="AR130" s="1"/>
  <c r="AL128"/>
  <c r="AR128" s="1"/>
  <c r="AR126"/>
  <c r="AL122"/>
  <c r="AR122" s="1"/>
  <c r="AL121"/>
  <c r="H85" i="4"/>
  <c r="H85" i="8" s="1"/>
  <c r="H80" i="4"/>
  <c r="AR115" i="1"/>
  <c r="AR87"/>
  <c r="AL66"/>
  <c r="AL64"/>
  <c r="AR62"/>
  <c r="AL61"/>
  <c r="AL59"/>
  <c r="AR59" s="1"/>
  <c r="AL57"/>
  <c r="AR101"/>
  <c r="AL26"/>
  <c r="AR26" s="1"/>
  <c r="AL19"/>
  <c r="AR19" s="1"/>
  <c r="H17" i="4"/>
  <c r="H17" i="8" s="1"/>
  <c r="H13" i="4"/>
  <c r="H13" i="8" s="1"/>
  <c r="AL25" i="1"/>
  <c r="AL14"/>
  <c r="P894" i="26"/>
  <c r="P4" s="1"/>
  <c r="S888"/>
  <c r="AM804" i="1"/>
  <c r="AN802"/>
  <c r="AM801"/>
  <c r="AN800"/>
  <c r="AM799"/>
  <c r="AN827"/>
  <c r="AN826"/>
  <c r="AM825"/>
  <c r="AN824"/>
  <c r="AM823"/>
  <c r="AM820"/>
  <c r="AN818"/>
  <c r="AM817"/>
  <c r="AN816"/>
  <c r="AM815"/>
  <c r="AM814"/>
  <c r="AN810"/>
  <c r="AM809"/>
  <c r="AM807"/>
  <c r="AM798"/>
  <c r="AN769"/>
  <c r="AN767"/>
  <c r="AN766"/>
  <c r="AM765"/>
  <c r="AN764"/>
  <c r="AM763"/>
  <c r="AN797"/>
  <c r="AM796"/>
  <c r="AN794"/>
  <c r="AM793"/>
  <c r="AN792"/>
  <c r="AM791"/>
  <c r="AM788"/>
  <c r="AN786"/>
  <c r="AM785"/>
  <c r="AN784"/>
  <c r="AM783"/>
  <c r="AN781"/>
  <c r="AN778"/>
  <c r="AM777"/>
  <c r="AN774"/>
  <c r="AM773"/>
  <c r="AN772"/>
  <c r="AM771"/>
  <c r="AS771" s="1"/>
  <c r="AM760"/>
  <c r="AN758"/>
  <c r="AM757"/>
  <c r="AN756"/>
  <c r="AM755"/>
  <c r="AM752"/>
  <c r="AN751"/>
  <c r="AS751" s="1"/>
  <c r="AM750"/>
  <c r="AM747"/>
  <c r="AN746"/>
  <c r="AM742"/>
  <c r="AM740"/>
  <c r="AM739"/>
  <c r="AM737"/>
  <c r="AN736"/>
  <c r="AN735"/>
  <c r="AM731"/>
  <c r="AM729"/>
  <c r="AM724"/>
  <c r="AM721"/>
  <c r="AN720"/>
  <c r="AM719"/>
  <c r="AN718"/>
  <c r="AM717"/>
  <c r="AM715"/>
  <c r="AS715" s="1"/>
  <c r="AM714"/>
  <c r="AM712"/>
  <c r="AN710"/>
  <c r="AM709"/>
  <c r="AM707"/>
  <c r="AM706"/>
  <c r="AN704"/>
  <c r="AM700"/>
  <c r="AN698"/>
  <c r="AM697"/>
  <c r="AN696"/>
  <c r="AM695"/>
  <c r="AS695" s="1"/>
  <c r="AM694"/>
  <c r="AN693"/>
  <c r="AN691"/>
  <c r="AN690"/>
  <c r="AM689"/>
  <c r="AN688"/>
  <c r="AM686"/>
  <c r="AM684"/>
  <c r="AN682"/>
  <c r="AM681"/>
  <c r="AN680"/>
  <c r="AM678"/>
  <c r="AN677"/>
  <c r="AM676"/>
  <c r="AN675"/>
  <c r="AM673"/>
  <c r="AS673" s="1"/>
  <c r="AN672"/>
  <c r="AM671"/>
  <c r="AM670"/>
  <c r="AM669"/>
  <c r="AS669"/>
  <c r="AN661"/>
  <c r="AN653"/>
  <c r="AN626"/>
  <c r="AN624"/>
  <c r="AN623"/>
  <c r="AN621"/>
  <c r="AN606"/>
  <c r="AN602"/>
  <c r="AS602" s="1"/>
  <c r="AM666"/>
  <c r="AN665"/>
  <c r="AN664"/>
  <c r="AM663"/>
  <c r="AS663" s="1"/>
  <c r="AN662"/>
  <c r="AM661"/>
  <c r="AM660"/>
  <c r="AS660" s="1"/>
  <c r="AN659"/>
  <c r="AM658"/>
  <c r="AN657"/>
  <c r="AN656"/>
  <c r="AM655"/>
  <c r="AN654"/>
  <c r="AM653"/>
  <c r="AM652"/>
  <c r="AS652"/>
  <c r="AN651"/>
  <c r="AM650"/>
  <c r="AN649"/>
  <c r="AN648"/>
  <c r="AM647"/>
  <c r="AN646"/>
  <c r="AM645"/>
  <c r="AS645" s="1"/>
  <c r="AM644"/>
  <c r="AN643"/>
  <c r="AM642"/>
  <c r="AS642" s="1"/>
  <c r="AM639"/>
  <c r="AS639" s="1"/>
  <c r="AN638"/>
  <c r="AM637"/>
  <c r="AM635"/>
  <c r="AN631"/>
  <c r="AM630"/>
  <c r="AS630" s="1"/>
  <c r="AN629"/>
  <c r="AM628"/>
  <c r="AN627"/>
  <c r="AS627" s="1"/>
  <c r="AN625"/>
  <c r="AM624"/>
  <c r="AM623"/>
  <c r="AN622"/>
  <c r="AM621"/>
  <c r="AN620"/>
  <c r="AM619"/>
  <c r="AN618"/>
  <c r="AN617"/>
  <c r="AM616"/>
  <c r="AN615"/>
  <c r="AS615" s="1"/>
  <c r="AM614"/>
  <c r="AN613"/>
  <c r="AS613" s="1"/>
  <c r="AM612"/>
  <c r="AN611"/>
  <c r="AM610"/>
  <c r="AN609"/>
  <c r="AN607"/>
  <c r="AM606"/>
  <c r="AS606" s="1"/>
  <c r="AN605"/>
  <c r="AS605" s="1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S555" s="1"/>
  <c r="AM553"/>
  <c r="AN541"/>
  <c r="AS541" s="1"/>
  <c r="AN540"/>
  <c r="AM539"/>
  <c r="AN538"/>
  <c r="AM537"/>
  <c r="AM551"/>
  <c r="AN549"/>
  <c r="AS549" s="1"/>
  <c r="AN548"/>
  <c r="AM547"/>
  <c r="AM545"/>
  <c r="AN535"/>
  <c r="AN533"/>
  <c r="AM531"/>
  <c r="AM529"/>
  <c r="AN527"/>
  <c r="AN525"/>
  <c r="AN524"/>
  <c r="AM523"/>
  <c r="AS523" s="1"/>
  <c r="AN522"/>
  <c r="AM521"/>
  <c r="AN516"/>
  <c r="AM515"/>
  <c r="AN514"/>
  <c r="AM513"/>
  <c r="AN511"/>
  <c r="AN509"/>
  <c r="AN508"/>
  <c r="AN506"/>
  <c r="AM505"/>
  <c r="AN503"/>
  <c r="AN501"/>
  <c r="AN500"/>
  <c r="AM499"/>
  <c r="AN498"/>
  <c r="AM497"/>
  <c r="AN495"/>
  <c r="AN493"/>
  <c r="AN492"/>
  <c r="AM491"/>
  <c r="AM489"/>
  <c r="AN487"/>
  <c r="AN485"/>
  <c r="AN484"/>
  <c r="AM483"/>
  <c r="AN482"/>
  <c r="AM481"/>
  <c r="AN475"/>
  <c r="AN473"/>
  <c r="AN472"/>
  <c r="AM471"/>
  <c r="AN470"/>
  <c r="AN479"/>
  <c r="AN477"/>
  <c r="AN476"/>
  <c r="AN441"/>
  <c r="AN440"/>
  <c r="AM439"/>
  <c r="AN438"/>
  <c r="AM437"/>
  <c r="AM469"/>
  <c r="AN467"/>
  <c r="AN465"/>
  <c r="AN463"/>
  <c r="AN461"/>
  <c r="AN460"/>
  <c r="AM459"/>
  <c r="AN458"/>
  <c r="AM457"/>
  <c r="AN455"/>
  <c r="AN452"/>
  <c r="AM451"/>
  <c r="AN450"/>
  <c r="AM449"/>
  <c r="AM445"/>
  <c r="AS445"/>
  <c r="AN435"/>
  <c r="AS435" s="1"/>
  <c r="AN433"/>
  <c r="AN432"/>
  <c r="AM431"/>
  <c r="AN430"/>
  <c r="AM429"/>
  <c r="AN427"/>
  <c r="AN425"/>
  <c r="AN424"/>
  <c r="AM423"/>
  <c r="AN422"/>
  <c r="AM421"/>
  <c r="AN419"/>
  <c r="AN417"/>
  <c r="AN414"/>
  <c r="AM413"/>
  <c r="AN411"/>
  <c r="AS411" s="1"/>
  <c r="AM401"/>
  <c r="AN400"/>
  <c r="AM399"/>
  <c r="AN394"/>
  <c r="AN389"/>
  <c r="AN387"/>
  <c r="AN386"/>
  <c r="AN384"/>
  <c r="AR17"/>
  <c r="N552" i="26"/>
  <c r="AA901" i="1"/>
  <c r="AR281"/>
  <c r="AR381"/>
  <c r="AR302"/>
  <c r="AR348"/>
  <c r="AR350"/>
  <c r="AR308"/>
  <c r="AR320"/>
  <c r="N563" i="27"/>
  <c r="N552" i="20"/>
  <c r="N99" i="29"/>
  <c r="AA75" i="31"/>
  <c r="AA81"/>
  <c r="AA199"/>
  <c r="AA209"/>
  <c r="AA213"/>
  <c r="AA241"/>
  <c r="AA200"/>
  <c r="AA204"/>
  <c r="AA206"/>
  <c r="AA210"/>
  <c r="AA212"/>
  <c r="N184"/>
  <c r="A196"/>
  <c r="A197"/>
  <c r="N197"/>
  <c r="AA342"/>
  <c r="AA440"/>
  <c r="AA432"/>
  <c r="AA415"/>
  <c r="AA272"/>
  <c r="AA264"/>
  <c r="AA193"/>
  <c r="AA169"/>
  <c r="AA165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62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9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215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7"/>
  <c r="AA403"/>
  <c r="AA399"/>
  <c r="AA395"/>
  <c r="AA379"/>
  <c r="AA343"/>
  <c r="AA424"/>
  <c r="AA422"/>
  <c r="AA398"/>
  <c r="AA394"/>
  <c r="AA390"/>
  <c r="AA386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5"/>
  <c r="AA311"/>
  <c r="AA307"/>
  <c r="AA303"/>
  <c r="AA299"/>
  <c r="AA295"/>
  <c r="AA291"/>
  <c r="AA287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6"/>
  <c r="AA282"/>
  <c r="AA278"/>
  <c r="AA274"/>
  <c r="AA270"/>
  <c r="AA266"/>
  <c r="AA262"/>
  <c r="AA258"/>
  <c r="AA254"/>
  <c r="AA245"/>
  <c r="AA239"/>
  <c r="AA233"/>
  <c r="AA229"/>
  <c r="AA225"/>
  <c r="AA221"/>
  <c r="AA217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14"/>
  <c r="AA461"/>
  <c r="N79" i="29"/>
  <c r="D44" i="4"/>
  <c r="D44" i="8" s="1"/>
  <c r="AR342" i="1"/>
  <c r="AR331"/>
  <c r="AS323"/>
  <c r="AR297"/>
  <c r="AR230"/>
  <c r="AR374"/>
  <c r="AR355"/>
  <c r="J101" i="29"/>
  <c r="D92"/>
  <c r="D92" i="30" s="1"/>
  <c r="J25" i="29"/>
  <c r="J25" i="30" s="1"/>
  <c r="J57" i="29"/>
  <c r="J57" i="30"/>
  <c r="J44" i="29"/>
  <c r="J44" i="30" s="1"/>
  <c r="J32" i="4"/>
  <c r="J32" i="8" s="1"/>
  <c r="AM866" i="1"/>
  <c r="J60" i="29"/>
  <c r="J60" i="30" s="1"/>
  <c r="AR434" i="1"/>
  <c r="AR432"/>
  <c r="J43" i="29"/>
  <c r="J43" i="30" s="1"/>
  <c r="D93" i="29"/>
  <c r="D93" i="30" s="1"/>
  <c r="D25" i="29"/>
  <c r="D25" i="30" s="1"/>
  <c r="D52" i="29"/>
  <c r="D52" i="30" s="1"/>
  <c r="A552" i="1"/>
  <c r="AR548"/>
  <c r="AR468"/>
  <c r="J47" i="29"/>
  <c r="D32" i="4"/>
  <c r="D32" i="8" s="1"/>
  <c r="J31" i="4"/>
  <c r="J31" i="8" s="1"/>
  <c r="E34" i="4"/>
  <c r="D55"/>
  <c r="J99" i="29"/>
  <c r="J99" i="30" s="1"/>
  <c r="J93"/>
  <c r="J17" i="29"/>
  <c r="J17" i="30" s="1"/>
  <c r="D105" i="29"/>
  <c r="J48"/>
  <c r="J80" i="4"/>
  <c r="J81"/>
  <c r="J78"/>
  <c r="J78" i="8" s="1"/>
  <c r="J13" i="4"/>
  <c r="J13" i="8" s="1"/>
  <c r="J15" i="29"/>
  <c r="J15" i="30" s="1"/>
  <c r="J83" i="29"/>
  <c r="J83" i="30" s="1"/>
  <c r="J55"/>
  <c r="J46" i="29"/>
  <c r="J48" i="4"/>
  <c r="J48" i="8" s="1"/>
  <c r="D85" i="4"/>
  <c r="D85" i="8" s="1"/>
  <c r="D24" i="4"/>
  <c r="D24" i="8" s="1"/>
  <c r="D14" i="4"/>
  <c r="D14" i="8" s="1"/>
  <c r="J16" i="29"/>
  <c r="J16" i="30" s="1"/>
  <c r="D14" i="29"/>
  <c r="D60"/>
  <c r="D60" i="30" s="1"/>
  <c r="J56" i="29"/>
  <c r="AR151" i="1"/>
  <c r="J24" i="4"/>
  <c r="J24" i="8" s="1"/>
  <c r="D16" i="4"/>
  <c r="D16" i="8" s="1"/>
  <c r="D64" i="4"/>
  <c r="D64" i="8" s="1"/>
  <c r="E82" i="7"/>
  <c r="E39" s="1"/>
  <c r="T888" i="20"/>
  <c r="R894" i="25"/>
  <c r="R4" s="1"/>
  <c r="P892" i="27"/>
  <c r="P2" s="1"/>
  <c r="D79" i="4"/>
  <c r="S888" i="20"/>
  <c r="H60" i="4"/>
  <c r="D34" i="29"/>
  <c r="D34" i="30" s="1"/>
  <c r="J45" i="29"/>
  <c r="J45" i="30" s="1"/>
  <c r="K52" i="29"/>
  <c r="K46"/>
  <c r="AA339" i="31"/>
  <c r="S464"/>
  <c r="E90" i="29"/>
  <c r="N559" i="27"/>
  <c r="N558"/>
  <c r="N559" i="26"/>
  <c r="N558"/>
  <c r="N559" i="25"/>
  <c r="N558"/>
  <c r="N559" i="20"/>
  <c r="N558"/>
  <c r="K104" i="4"/>
  <c r="K101"/>
  <c r="K47"/>
  <c r="K84"/>
  <c r="K93"/>
  <c r="E23"/>
  <c r="A2" i="29"/>
  <c r="N63" i="4"/>
  <c r="AR872" i="1"/>
  <c r="AR186"/>
  <c r="AS618"/>
  <c r="AR354"/>
  <c r="W888"/>
  <c r="AR227"/>
  <c r="AS804"/>
  <c r="AR175"/>
  <c r="AR206"/>
  <c r="AR366"/>
  <c r="AS818"/>
  <c r="AR249"/>
  <c r="AS403"/>
  <c r="AN833"/>
  <c r="AR472"/>
  <c r="AR406"/>
  <c r="AR386"/>
  <c r="J36" i="29"/>
  <c r="J36" i="30" s="1"/>
  <c r="AR433" i="1"/>
  <c r="AR222"/>
  <c r="P73" i="33"/>
  <c r="O68"/>
  <c r="AK210" i="1"/>
  <c r="AR210" s="1"/>
  <c r="O80" i="33"/>
  <c r="P66" i="35"/>
  <c r="AL176" i="1"/>
  <c r="AR176" s="1"/>
  <c r="D25" i="4"/>
  <c r="D25" i="8" s="1"/>
  <c r="O76" i="33"/>
  <c r="O75"/>
  <c r="P70"/>
  <c r="O69"/>
  <c r="P66"/>
  <c r="R65"/>
  <c r="T907" i="27"/>
  <c r="AL224" i="1"/>
  <c r="AR224" s="1"/>
  <c r="O73" i="33"/>
  <c r="O70"/>
  <c r="P39" i="35"/>
  <c r="AL190" i="1"/>
  <c r="AR190" s="1"/>
  <c r="O66" i="33"/>
  <c r="AK179" i="1"/>
  <c r="AR179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 s="1"/>
  <c r="J14" i="4"/>
  <c r="J14" i="8" s="1"/>
  <c r="M51" i="7"/>
  <c r="K34" i="4"/>
  <c r="E20"/>
  <c r="P61" i="35"/>
  <c r="T910" i="26"/>
  <c r="T911"/>
  <c r="T907"/>
  <c r="T908"/>
  <c r="T904"/>
  <c r="T905"/>
  <c r="T888" i="25"/>
  <c r="T911" i="27"/>
  <c r="T910"/>
  <c r="D45" i="29"/>
  <c r="D45" i="30" s="1"/>
  <c r="D84" i="29"/>
  <c r="D84" i="30" s="1"/>
  <c r="P77" i="33"/>
  <c r="P74"/>
  <c r="S32"/>
  <c r="S34"/>
  <c r="S4"/>
  <c r="P32"/>
  <c r="P34"/>
  <c r="N56" i="7"/>
  <c r="J76"/>
  <c r="J11" s="1"/>
  <c r="D82"/>
  <c r="M43"/>
  <c r="N196" i="31"/>
  <c r="AS757" i="1"/>
  <c r="AS878"/>
  <c r="AS725"/>
  <c r="AS429"/>
  <c r="AS666"/>
  <c r="AS713"/>
  <c r="AS796"/>
  <c r="AK846"/>
  <c r="AR846" s="1"/>
  <c r="AG888"/>
  <c r="AS769"/>
  <c r="AR306"/>
  <c r="AR241"/>
  <c r="J10" i="4"/>
  <c r="J100" i="29"/>
  <c r="AR807" i="1"/>
  <c r="H92" i="4"/>
  <c r="P894" i="1"/>
  <c r="P4" s="1"/>
  <c r="S888"/>
  <c r="AR204"/>
  <c r="AS616"/>
  <c r="AR847"/>
  <c r="A558"/>
  <c r="N558"/>
  <c r="AJ558"/>
  <c r="AR502"/>
  <c r="AS293"/>
  <c r="AS179"/>
  <c r="D47" i="29"/>
  <c r="AR402" i="1"/>
  <c r="G80" i="7"/>
  <c r="K80"/>
  <c r="K23" s="1"/>
  <c r="E80"/>
  <c r="J85" i="4"/>
  <c r="J85" i="8" s="1"/>
  <c r="S65" i="33"/>
  <c r="R894" i="20"/>
  <c r="R4" s="1"/>
  <c r="T904" i="25"/>
  <c r="R892" i="26"/>
  <c r="R2" s="1"/>
  <c r="O890" i="27"/>
  <c r="O13" s="1"/>
  <c r="U462" i="31"/>
  <c r="V462"/>
  <c r="AA281"/>
  <c r="D20" i="29"/>
  <c r="N20"/>
  <c r="AS822" i="1"/>
  <c r="AS794"/>
  <c r="AS783"/>
  <c r="AS747"/>
  <c r="AS755"/>
  <c r="AS795"/>
  <c r="AS813"/>
  <c r="AR864"/>
  <c r="AR866"/>
  <c r="G55" i="4"/>
  <c r="AK832" i="1"/>
  <c r="AR832" s="1"/>
  <c r="H55" i="4"/>
  <c r="H104" s="1"/>
  <c r="N104" s="1"/>
  <c r="AS879" i="1"/>
  <c r="AS883"/>
  <c r="AR884"/>
  <c r="X888"/>
  <c r="AR835"/>
  <c r="AS876"/>
  <c r="AR838"/>
  <c r="AS880"/>
  <c r="AR865"/>
  <c r="AR861"/>
  <c r="AS814"/>
  <c r="AS817"/>
  <c r="AS797"/>
  <c r="AS650"/>
  <c r="AS658"/>
  <c r="AS661"/>
  <c r="AS621"/>
  <c r="AS442"/>
  <c r="AS488"/>
  <c r="AS467"/>
  <c r="AR299"/>
  <c r="AR305"/>
  <c r="AR307"/>
  <c r="AR311"/>
  <c r="AR317"/>
  <c r="H33" i="4"/>
  <c r="H33" i="8" s="1"/>
  <c r="AK321" i="1"/>
  <c r="AR321" s="1"/>
  <c r="AK349"/>
  <c r="AR349" s="1"/>
  <c r="W899"/>
  <c r="W898"/>
  <c r="AR357"/>
  <c r="AR376"/>
  <c r="AR277"/>
  <c r="AR197"/>
  <c r="AS142"/>
  <c r="AR117"/>
  <c r="AR123"/>
  <c r="AR129"/>
  <c r="AR131"/>
  <c r="AR137"/>
  <c r="AS160"/>
  <c r="AR262"/>
  <c r="AR200"/>
  <c r="AS282"/>
  <c r="AR145"/>
  <c r="AR155"/>
  <c r="AS162"/>
  <c r="AR167"/>
  <c r="AK149"/>
  <c r="AR157"/>
  <c r="AR236"/>
  <c r="AR235"/>
  <c r="AR103"/>
  <c r="AR107"/>
  <c r="AK109"/>
  <c r="AR109" s="1"/>
  <c r="H24" i="4"/>
  <c r="AR76" i="1"/>
  <c r="AR78"/>
  <c r="AR80"/>
  <c r="AR88"/>
  <c r="H14" i="4"/>
  <c r="H14" i="8" s="1"/>
  <c r="H19" i="4"/>
  <c r="H19" i="8" s="1"/>
  <c r="N19" s="1"/>
  <c r="AK72" i="1"/>
  <c r="AR72"/>
  <c r="AR75"/>
  <c r="AK92"/>
  <c r="AR92" s="1"/>
  <c r="AK86"/>
  <c r="AR86" s="1"/>
  <c r="AR25"/>
  <c r="AR16"/>
  <c r="G88" i="7"/>
  <c r="AK60" i="1"/>
  <c r="AR60"/>
  <c r="W901"/>
  <c r="AL20"/>
  <c r="AL901" s="1"/>
  <c r="W902"/>
  <c r="H70" i="4"/>
  <c r="H70" i="8" s="1"/>
  <c r="W904" i="1"/>
  <c r="AL905"/>
  <c r="W908"/>
  <c r="W907"/>
  <c r="AR68"/>
  <c r="AR18"/>
  <c r="AR20"/>
  <c r="AS807"/>
  <c r="AS773"/>
  <c r="AS792"/>
  <c r="AS653"/>
  <c r="D97" i="29"/>
  <c r="D97" i="30"/>
  <c r="AS802" i="1"/>
  <c r="AS551"/>
  <c r="D78" i="4"/>
  <c r="D78" i="8" s="1"/>
  <c r="AS60" i="1"/>
  <c r="AS788"/>
  <c r="AS681"/>
  <c r="AS671"/>
  <c r="AS659"/>
  <c r="D18" i="29"/>
  <c r="AS603" i="1"/>
  <c r="D72" i="29"/>
  <c r="D72" i="30" s="1"/>
  <c r="AS367" i="1"/>
  <c r="AS349"/>
  <c r="D33" i="4"/>
  <c r="D33" i="8" s="1"/>
  <c r="D31" i="4"/>
  <c r="D31" i="8" s="1"/>
  <c r="D81" i="4"/>
  <c r="D48" i="29"/>
  <c r="AS427" i="1"/>
  <c r="AS479"/>
  <c r="AS477"/>
  <c r="D56" i="29"/>
  <c r="D56" i="30" s="1"/>
  <c r="D44" i="29"/>
  <c r="D44" i="30" s="1"/>
  <c r="AS439" i="1"/>
  <c r="D46" i="29"/>
  <c r="AS177" i="1"/>
  <c r="D80" i="4"/>
  <c r="S70" i="33"/>
  <c r="AS135" i="1"/>
  <c r="AS143"/>
  <c r="AS131"/>
  <c r="AS78"/>
  <c r="T911"/>
  <c r="D89" i="29"/>
  <c r="D80"/>
  <c r="D80" i="30" s="1"/>
  <c r="AS657" i="1"/>
  <c r="AS607"/>
  <c r="AS353"/>
  <c r="AS339"/>
  <c r="Q829"/>
  <c r="Q890" s="1"/>
  <c r="AS297"/>
  <c r="AS295"/>
  <c r="AS109"/>
  <c r="E88" i="7"/>
  <c r="AS18" i="1"/>
  <c r="D43" i="29"/>
  <c r="T898" i="1"/>
  <c r="R829"/>
  <c r="R890" s="1"/>
  <c r="R13" s="1"/>
  <c r="D48" i="4"/>
  <c r="D48" i="8" s="1"/>
  <c r="D49" i="4"/>
  <c r="D49" i="8" s="1"/>
  <c r="D13" i="4"/>
  <c r="D15"/>
  <c r="D15" i="8" s="1"/>
  <c r="AS15" i="1"/>
  <c r="T899"/>
  <c r="AS823"/>
  <c r="AM806"/>
  <c r="AM786"/>
  <c r="AS767"/>
  <c r="AM778"/>
  <c r="AN701"/>
  <c r="AN708"/>
  <c r="AN716"/>
  <c r="AN712"/>
  <c r="AS712" s="1"/>
  <c r="AN706"/>
  <c r="AN697"/>
  <c r="AN694"/>
  <c r="AS694" s="1"/>
  <c r="AM698"/>
  <c r="AM702"/>
  <c r="AS702" s="1"/>
  <c r="AS676"/>
  <c r="AS678"/>
  <c r="AN674"/>
  <c r="AM679"/>
  <c r="AS679" s="1"/>
  <c r="AN683"/>
  <c r="AS683" s="1"/>
  <c r="AN685"/>
  <c r="AS685" s="1"/>
  <c r="AM687"/>
  <c r="AS687" s="1"/>
  <c r="AM693"/>
  <c r="AS693" s="1"/>
  <c r="AM691"/>
  <c r="AN689"/>
  <c r="AS689" s="1"/>
  <c r="AN686"/>
  <c r="AS686" s="1"/>
  <c r="AN684"/>
  <c r="AM677"/>
  <c r="AS677"/>
  <c r="AM675"/>
  <c r="AN670"/>
  <c r="AM668"/>
  <c r="AS668"/>
  <c r="AM664"/>
  <c r="AN634"/>
  <c r="AN635"/>
  <c r="AM636"/>
  <c r="AS636" s="1"/>
  <c r="AM638"/>
  <c r="AM414"/>
  <c r="AS414" s="1"/>
  <c r="AM385"/>
  <c r="AS385" s="1"/>
  <c r="AN392"/>
  <c r="AN396"/>
  <c r="AM387"/>
  <c r="AS387" s="1"/>
  <c r="AM375"/>
  <c r="AN372"/>
  <c r="AN370"/>
  <c r="AN368"/>
  <c r="AN365"/>
  <c r="AN363"/>
  <c r="AS363" s="1"/>
  <c r="AM359"/>
  <c r="AM360"/>
  <c r="AM376"/>
  <c r="AS351"/>
  <c r="T898" i="20"/>
  <c r="T899"/>
  <c r="AM276" i="1"/>
  <c r="AS276" s="1"/>
  <c r="AM228"/>
  <c r="AS228" s="1"/>
  <c r="AM234"/>
  <c r="H44" i="4"/>
  <c r="H44" i="8" s="1"/>
  <c r="AN201" i="1"/>
  <c r="AM208"/>
  <c r="AM209"/>
  <c r="AS209" s="1"/>
  <c r="AN210"/>
  <c r="AM213"/>
  <c r="AS213" s="1"/>
  <c r="AN214"/>
  <c r="AM215"/>
  <c r="AN217"/>
  <c r="AS217" s="1"/>
  <c r="AN218"/>
  <c r="AN219"/>
  <c r="AS219" s="1"/>
  <c r="AN220"/>
  <c r="AN223"/>
  <c r="AM224"/>
  <c r="AS224" s="1"/>
  <c r="AM229"/>
  <c r="AS229"/>
  <c r="AN233"/>
  <c r="AM235"/>
  <c r="AN236"/>
  <c r="AS236"/>
  <c r="AM242"/>
  <c r="AS242"/>
  <c r="AN245"/>
  <c r="AN248"/>
  <c r="AN249"/>
  <c r="AM251"/>
  <c r="AN252"/>
  <c r="AN253"/>
  <c r="AS253" s="1"/>
  <c r="AN255"/>
  <c r="AS255" s="1"/>
  <c r="AN258"/>
  <c r="AM259"/>
  <c r="AM264"/>
  <c r="AN265"/>
  <c r="AM266"/>
  <c r="AS266" s="1"/>
  <c r="AM267"/>
  <c r="AS267" s="1"/>
  <c r="AM272"/>
  <c r="AN277"/>
  <c r="AS277"/>
  <c r="AM202"/>
  <c r="AS202" s="1"/>
  <c r="AM203"/>
  <c r="AS203" s="1"/>
  <c r="AN207"/>
  <c r="AM225"/>
  <c r="AM238"/>
  <c r="AM241"/>
  <c r="AM262"/>
  <c r="AM263"/>
  <c r="AM268"/>
  <c r="AN269"/>
  <c r="AS269" s="1"/>
  <c r="AN270"/>
  <c r="AM604"/>
  <c r="AM656"/>
  <c r="AS656" s="1"/>
  <c r="AM672"/>
  <c r="AS672" s="1"/>
  <c r="AM674"/>
  <c r="AM680"/>
  <c r="AM682"/>
  <c r="AS682" s="1"/>
  <c r="AM688"/>
  <c r="AS688"/>
  <c r="AM726"/>
  <c r="AM728"/>
  <c r="AM736"/>
  <c r="AS736"/>
  <c r="AS721"/>
  <c r="AM722"/>
  <c r="AS722" s="1"/>
  <c r="AN724"/>
  <c r="AS724"/>
  <c r="AN726"/>
  <c r="AS726"/>
  <c r="AM727"/>
  <c r="AN728"/>
  <c r="AN729"/>
  <c r="AN730"/>
  <c r="AS730" s="1"/>
  <c r="AM733"/>
  <c r="AM735"/>
  <c r="AN739"/>
  <c r="AN741"/>
  <c r="AS741" s="1"/>
  <c r="AM743"/>
  <c r="AM745"/>
  <c r="AS731"/>
  <c r="AM720"/>
  <c r="AS700"/>
  <c r="AM696"/>
  <c r="AM708"/>
  <c r="AS708" s="1"/>
  <c r="AM716"/>
  <c r="AM704"/>
  <c r="AM710"/>
  <c r="AS710" s="1"/>
  <c r="AM718"/>
  <c r="AM662"/>
  <c r="AN644"/>
  <c r="AN641"/>
  <c r="AS646"/>
  <c r="AM632"/>
  <c r="AS632" s="1"/>
  <c r="AM634"/>
  <c r="AM626"/>
  <c r="AS614"/>
  <c r="AN599"/>
  <c r="AM598"/>
  <c r="AS598" s="1"/>
  <c r="AM600"/>
  <c r="AM578"/>
  <c r="AS578" s="1"/>
  <c r="AM580"/>
  <c r="AS580" s="1"/>
  <c r="AM574"/>
  <c r="AM562"/>
  <c r="AM552"/>
  <c r="AM524"/>
  <c r="AS524"/>
  <c r="AM530"/>
  <c r="AS511"/>
  <c r="AN513"/>
  <c r="AS513"/>
  <c r="AN515"/>
  <c r="AM518"/>
  <c r="AM498"/>
  <c r="AM500"/>
  <c r="AS500" s="1"/>
  <c r="AM502"/>
  <c r="AM504"/>
  <c r="AS504" s="1"/>
  <c r="AM506"/>
  <c r="AS506" s="1"/>
  <c r="AM508"/>
  <c r="AS491"/>
  <c r="AS489"/>
  <c r="AN490"/>
  <c r="AN496"/>
  <c r="AM493"/>
  <c r="AM487"/>
  <c r="AS487" s="1"/>
  <c r="AM482"/>
  <c r="AS482" s="1"/>
  <c r="AM466"/>
  <c r="AM468"/>
  <c r="AS468" s="1"/>
  <c r="AM470"/>
  <c r="AM472"/>
  <c r="AM474"/>
  <c r="AS474"/>
  <c r="AS453"/>
  <c r="AM444"/>
  <c r="AS444" s="1"/>
  <c r="AM446"/>
  <c r="AS446" s="1"/>
  <c r="AM448"/>
  <c r="AM450"/>
  <c r="AM452"/>
  <c r="AS452" s="1"/>
  <c r="AM436"/>
  <c r="AS436" s="1"/>
  <c r="AS401"/>
  <c r="AM400"/>
  <c r="AM394"/>
  <c r="AS394" s="1"/>
  <c r="AM396"/>
  <c r="AS396" s="1"/>
  <c r="AM398"/>
  <c r="AS398" s="1"/>
  <c r="AM391"/>
  <c r="AM393"/>
  <c r="AM389"/>
  <c r="AS389" s="1"/>
  <c r="AN388"/>
  <c r="AS381"/>
  <c r="AS378"/>
  <c r="AN380"/>
  <c r="AM372"/>
  <c r="AS354"/>
  <c r="AM362"/>
  <c r="AS362" s="1"/>
  <c r="AM344"/>
  <c r="AS344" s="1"/>
  <c r="AM332"/>
  <c r="AM340"/>
  <c r="AS328"/>
  <c r="AS327"/>
  <c r="AN326"/>
  <c r="AS322"/>
  <c r="AN321"/>
  <c r="AN320"/>
  <c r="AM294"/>
  <c r="AS294" s="1"/>
  <c r="AM274"/>
  <c r="AM250"/>
  <c r="AM252"/>
  <c r="AS252" s="1"/>
  <c r="AM254"/>
  <c r="AS254" s="1"/>
  <c r="AM260"/>
  <c r="AM223"/>
  <c r="AN224"/>
  <c r="AM227"/>
  <c r="AM233"/>
  <c r="AN221"/>
  <c r="AS221" s="1"/>
  <c r="AM222"/>
  <c r="AM226"/>
  <c r="AM230"/>
  <c r="AM232"/>
  <c r="AN234"/>
  <c r="S75" i="33"/>
  <c r="S74"/>
  <c r="S72"/>
  <c r="R69"/>
  <c r="R68"/>
  <c r="AM218" i="1"/>
  <c r="AS218" s="1"/>
  <c r="AM196"/>
  <c r="AM204"/>
  <c r="G79" i="4"/>
  <c r="S66" i="33"/>
  <c r="S39" i="35"/>
  <c r="R27"/>
  <c r="AM184" i="1"/>
  <c r="AM188"/>
  <c r="AM192"/>
  <c r="AM174"/>
  <c r="AS174" s="1"/>
  <c r="AM166"/>
  <c r="AS166" s="1"/>
  <c r="AM168"/>
  <c r="AM170"/>
  <c r="AS173"/>
  <c r="AM151"/>
  <c r="AS151" s="1"/>
  <c r="AM144"/>
  <c r="AS144" s="1"/>
  <c r="AM146"/>
  <c r="AM150"/>
  <c r="AS153"/>
  <c r="T910" i="20"/>
  <c r="AM147" i="1"/>
  <c r="AS145"/>
  <c r="AM138"/>
  <c r="AS138" s="1"/>
  <c r="AM124"/>
  <c r="AM122"/>
  <c r="AM110"/>
  <c r="AS110" s="1"/>
  <c r="AM112"/>
  <c r="AS108"/>
  <c r="AM69"/>
  <c r="AM68"/>
  <c r="AS68" s="1"/>
  <c r="T911" i="20"/>
  <c r="R890"/>
  <c r="R13" s="1"/>
  <c r="AM61" i="1"/>
  <c r="AS61" s="1"/>
  <c r="AN61"/>
  <c r="AM59"/>
  <c r="AN55"/>
  <c r="AM14"/>
  <c r="X287"/>
  <c r="Z287"/>
  <c r="AO287" s="1"/>
  <c r="AT287" s="1"/>
  <c r="J89" i="29"/>
  <c r="J89" i="30"/>
  <c r="AS785" i="1"/>
  <c r="AS778"/>
  <c r="AS781"/>
  <c r="J34" i="29"/>
  <c r="J34" i="30" s="1"/>
  <c r="AS717" i="1"/>
  <c r="AS647"/>
  <c r="AS649"/>
  <c r="AS643"/>
  <c r="AS470"/>
  <c r="AH899"/>
  <c r="AE829"/>
  <c r="AE890" s="1"/>
  <c r="J44" i="4"/>
  <c r="J44" i="8" s="1"/>
  <c r="J79" i="4"/>
  <c r="AS167" i="1"/>
  <c r="J49" i="4"/>
  <c r="J49" i="8" s="1"/>
  <c r="AF829" i="1"/>
  <c r="AF890" s="1"/>
  <c r="AF13" s="1"/>
  <c r="AS123"/>
  <c r="AS121"/>
  <c r="AS120"/>
  <c r="AN287"/>
  <c r="J15" i="4"/>
  <c r="J15" i="8" s="1"/>
  <c r="AS806" i="1"/>
  <c r="AS786"/>
  <c r="AS691"/>
  <c r="AS675"/>
  <c r="AS684"/>
  <c r="AS638"/>
  <c r="AS635"/>
  <c r="AS365"/>
  <c r="AS359"/>
  <c r="AS214"/>
  <c r="AS680"/>
  <c r="AS745"/>
  <c r="AS720"/>
  <c r="AS735"/>
  <c r="AS729"/>
  <c r="AS728"/>
  <c r="AS704"/>
  <c r="AS641"/>
  <c r="AS626"/>
  <c r="AS562"/>
  <c r="AS518"/>
  <c r="AS515"/>
  <c r="AS493"/>
  <c r="AS448"/>
  <c r="AS250"/>
  <c r="AS223"/>
  <c r="AS188"/>
  <c r="AS124"/>
  <c r="N22" i="7"/>
  <c r="K76"/>
  <c r="G86"/>
  <c r="N51"/>
  <c r="K82"/>
  <c r="K39"/>
  <c r="N43"/>
  <c r="N30"/>
  <c r="M14"/>
  <c r="E84"/>
  <c r="E44" s="1"/>
  <c r="AA347" i="31"/>
  <c r="AA358"/>
  <c r="AA364"/>
  <c r="AM800" i="1"/>
  <c r="AN705"/>
  <c r="AN727"/>
  <c r="AS727" s="1"/>
  <c r="AM748"/>
  <c r="AS665"/>
  <c r="AS612"/>
  <c r="AM426"/>
  <c r="AM416"/>
  <c r="AM422"/>
  <c r="AM478"/>
  <c r="AM558"/>
  <c r="AM544"/>
  <c r="G31" i="4"/>
  <c r="G31" i="8" s="1"/>
  <c r="AS358" i="1"/>
  <c r="G86" i="4"/>
  <c r="AM248" i="1"/>
  <c r="AM198"/>
  <c r="AS198" s="1"/>
  <c r="AM206"/>
  <c r="AS206" s="1"/>
  <c r="AM210"/>
  <c r="AS210" s="1"/>
  <c r="AM216"/>
  <c r="AS216" s="1"/>
  <c r="AM280"/>
  <c r="S64" i="33"/>
  <c r="AN149" i="1"/>
  <c r="G24" i="4"/>
  <c r="AS66" i="1"/>
  <c r="AS820"/>
  <c r="AS799"/>
  <c r="AS801"/>
  <c r="D100" i="29"/>
  <c r="D99"/>
  <c r="D99" i="30" s="1"/>
  <c r="AS803" i="1"/>
  <c r="AS793"/>
  <c r="AS791"/>
  <c r="AS779"/>
  <c r="AS765"/>
  <c r="AS690"/>
  <c r="D16" i="29"/>
  <c r="D16" i="30" s="1"/>
  <c r="AS625" i="1"/>
  <c r="AS561"/>
  <c r="AS379"/>
  <c r="AS361"/>
  <c r="AS329"/>
  <c r="R33" i="35"/>
  <c r="AS149" i="1"/>
  <c r="AL336"/>
  <c r="AR336"/>
  <c r="AN337"/>
  <c r="N33" i="4"/>
  <c r="P892" i="25"/>
  <c r="P2" s="1"/>
  <c r="AM337" i="1"/>
  <c r="AN336"/>
  <c r="AM336"/>
  <c r="AR337"/>
  <c r="J33" i="4"/>
  <c r="N44" i="29"/>
  <c r="H38"/>
  <c r="AA70" i="31"/>
  <c r="H62" i="29"/>
  <c r="N92"/>
  <c r="N35"/>
  <c r="N14"/>
  <c r="N18"/>
  <c r="N64"/>
  <c r="H81"/>
  <c r="H90"/>
  <c r="H95"/>
  <c r="N47"/>
  <c r="N100"/>
  <c r="AA356" i="31"/>
  <c r="AA361"/>
  <c r="AA362"/>
  <c r="N57" i="29"/>
  <c r="N185" i="31"/>
  <c r="AA359"/>
  <c r="N14" i="4"/>
  <c r="AT881" i="1"/>
  <c r="AL904"/>
  <c r="AR844"/>
  <c r="J14" i="29"/>
  <c r="J14" i="30" s="1"/>
  <c r="AR304" i="1"/>
  <c r="AS521"/>
  <c r="J55" i="4"/>
  <c r="AS827" i="1"/>
  <c r="D94" i="29"/>
  <c r="AS610" i="1"/>
  <c r="AR356"/>
  <c r="AA551"/>
  <c r="AA547"/>
  <c r="AA543"/>
  <c r="AA539"/>
  <c r="AA535"/>
  <c r="AA531"/>
  <c r="AA527"/>
  <c r="AA523"/>
  <c r="T908" i="20"/>
  <c r="Z611" i="1"/>
  <c r="Z600"/>
  <c r="AA589"/>
  <c r="AA585"/>
  <c r="AA581"/>
  <c r="Z563"/>
  <c r="Z559"/>
  <c r="Z557"/>
  <c r="Z553"/>
  <c r="T910" i="25"/>
  <c r="S888" i="27"/>
  <c r="T899"/>
  <c r="T898" i="25"/>
  <c r="T907" i="20"/>
  <c r="T904"/>
  <c r="AA654" i="1"/>
  <c r="AA622"/>
  <c r="G18" i="29" s="1"/>
  <c r="AA620" i="1"/>
  <c r="AA618"/>
  <c r="AA616"/>
  <c r="AA614"/>
  <c r="Z564"/>
  <c r="Z558"/>
  <c r="Z552"/>
  <c r="Z400"/>
  <c r="Z398"/>
  <c r="Z396"/>
  <c r="Z394"/>
  <c r="Z392"/>
  <c r="Z390"/>
  <c r="Z388"/>
  <c r="Z386"/>
  <c r="Z384"/>
  <c r="G43" i="29" s="1"/>
  <c r="Z377" i="1"/>
  <c r="AA366"/>
  <c r="Z350"/>
  <c r="Z321"/>
  <c r="Z300"/>
  <c r="AA280"/>
  <c r="AA278"/>
  <c r="G80" i="4" s="1"/>
  <c r="AA264" i="1"/>
  <c r="AA261"/>
  <c r="Z253"/>
  <c r="Z245"/>
  <c r="AA237"/>
  <c r="Z214"/>
  <c r="R71" i="33"/>
  <c r="AA211" i="1"/>
  <c r="AA207"/>
  <c r="Z185"/>
  <c r="Z170"/>
  <c r="Z162"/>
  <c r="Z147"/>
  <c r="AA139"/>
  <c r="Z131"/>
  <c r="Z123"/>
  <c r="Z111"/>
  <c r="Z72"/>
  <c r="AA65"/>
  <c r="AA911" s="1"/>
  <c r="T898" i="26"/>
  <c r="AS148" i="1"/>
  <c r="G60" i="4"/>
  <c r="AA640" i="1"/>
  <c r="AN17"/>
  <c r="AM23"/>
  <c r="AM73"/>
  <c r="AM99"/>
  <c r="AS99" s="1"/>
  <c r="AR283"/>
  <c r="AM290"/>
  <c r="AS290" s="1"/>
  <c r="Z667"/>
  <c r="AO667" s="1"/>
  <c r="AK213"/>
  <c r="AM288"/>
  <c r="AA667"/>
  <c r="AP667" s="1"/>
  <c r="AK211"/>
  <c r="AK215"/>
  <c r="Z640"/>
  <c r="AO640" s="1"/>
  <c r="AM91"/>
  <c r="AR219"/>
  <c r="AM286"/>
  <c r="AS286" s="1"/>
  <c r="AS877"/>
  <c r="AM408"/>
  <c r="AM766"/>
  <c r="AM314"/>
  <c r="AM316"/>
  <c r="AS316" s="1"/>
  <c r="AM320"/>
  <c r="AS320" s="1"/>
  <c r="AM348"/>
  <c r="AM380"/>
  <c r="AS380" s="1"/>
  <c r="AM382"/>
  <c r="AM384"/>
  <c r="AS384" s="1"/>
  <c r="AM430"/>
  <c r="AM458"/>
  <c r="AS458" s="1"/>
  <c r="AM462"/>
  <c r="AS462" s="1"/>
  <c r="AM526"/>
  <c r="AM554"/>
  <c r="AS554"/>
  <c r="AM566"/>
  <c r="AM576"/>
  <c r="AM584"/>
  <c r="AM588"/>
  <c r="AS588" s="1"/>
  <c r="AM592"/>
  <c r="AM596"/>
  <c r="AS596" s="1"/>
  <c r="AM608"/>
  <c r="AS608" s="1"/>
  <c r="AM406"/>
  <c r="AM790"/>
  <c r="AS790"/>
  <c r="E65" i="4"/>
  <c r="E66" s="1"/>
  <c r="E62" s="1"/>
  <c r="N108" i="29"/>
  <c r="N56"/>
  <c r="A191" i="31"/>
  <c r="N191"/>
  <c r="N190"/>
  <c r="N93" i="29"/>
  <c r="AA260" i="31"/>
  <c r="AA268"/>
  <c r="AA284"/>
  <c r="AA288"/>
  <c r="K62" i="29"/>
  <c r="E62"/>
  <c r="AA62" i="31"/>
  <c r="AA66"/>
  <c r="AA76"/>
  <c r="N83" i="29"/>
  <c r="AA251" i="31"/>
  <c r="AA355"/>
  <c r="AA363"/>
  <c r="AA389"/>
  <c r="AA17"/>
  <c r="AA19"/>
  <c r="N19" i="29"/>
  <c r="R61" i="33"/>
  <c r="S6"/>
  <c r="O35"/>
  <c r="R35"/>
  <c r="S51"/>
  <c r="P35"/>
  <c r="P53"/>
  <c r="O61"/>
  <c r="AR61" i="1"/>
  <c r="AS64"/>
  <c r="AA396" i="31"/>
  <c r="T894" i="26"/>
  <c r="T4" s="1"/>
  <c r="P6" i="33"/>
  <c r="D164" i="35"/>
  <c r="H195"/>
  <c r="AS584" i="1"/>
  <c r="AS80"/>
  <c r="AS886"/>
  <c r="D57" i="29"/>
  <c r="AS261" i="1"/>
  <c r="AS251"/>
  <c r="AS169"/>
  <c r="AS141"/>
  <c r="AS125"/>
  <c r="AS168"/>
  <c r="AS129"/>
  <c r="AS112"/>
  <c r="T907"/>
  <c r="T901"/>
  <c r="D70" i="4"/>
  <c r="P890" i="27"/>
  <c r="P13" s="1"/>
  <c r="J92" i="4"/>
  <c r="AT868" i="1"/>
  <c r="AS842"/>
  <c r="J75" i="29"/>
  <c r="J75" i="30" s="1"/>
  <c r="AH911" i="1"/>
  <c r="AS222"/>
  <c r="AS122"/>
  <c r="AS82"/>
  <c r="AS230"/>
  <c r="AM761"/>
  <c r="AM570"/>
  <c r="AS407"/>
  <c r="N17" i="4"/>
  <c r="H30"/>
  <c r="AR329" i="1"/>
  <c r="AR382"/>
  <c r="AR328"/>
  <c r="H34" i="4"/>
  <c r="AR269" i="1"/>
  <c r="AR279"/>
  <c r="AR202"/>
  <c r="N85" i="4"/>
  <c r="AR84" i="1"/>
  <c r="N16" i="4"/>
  <c r="AR15" i="1"/>
  <c r="AS317"/>
  <c r="AS105"/>
  <c r="T902"/>
  <c r="AS872"/>
  <c r="E76" i="7"/>
  <c r="E11" s="1"/>
  <c r="D86" i="4"/>
  <c r="D86" i="8" s="1"/>
  <c r="M86" s="1"/>
  <c r="AS265" i="1"/>
  <c r="AT222"/>
  <c r="AS226"/>
  <c r="T908"/>
  <c r="J94" i="29"/>
  <c r="J94" i="30" s="1"/>
  <c r="M94" s="1"/>
  <c r="P49" i="4"/>
  <c r="P49" i="8" s="1"/>
  <c r="A192" i="31"/>
  <c r="N192"/>
  <c r="R894" i="1"/>
  <c r="R4" s="1"/>
  <c r="O890"/>
  <c r="O13" s="1"/>
  <c r="O35" i="36"/>
  <c r="O25"/>
  <c r="AR216" i="1"/>
  <c r="K78" i="7"/>
  <c r="J40" i="4" s="1"/>
  <c r="E78" i="7"/>
  <c r="J106" i="29"/>
  <c r="J106" i="30" s="1"/>
  <c r="D74" i="29"/>
  <c r="D74" i="30" s="1"/>
  <c r="D22" i="4"/>
  <c r="D22" i="8" s="1"/>
  <c r="J13" i="29"/>
  <c r="J13" i="30" s="1"/>
  <c r="D61" i="29"/>
  <c r="D61" i="30"/>
  <c r="AH898" i="1"/>
  <c r="J25" i="4"/>
  <c r="J25" i="8" s="1"/>
  <c r="J32" i="29"/>
  <c r="J32" i="30"/>
  <c r="D75" i="29"/>
  <c r="D75" i="30" s="1"/>
  <c r="J61" i="29"/>
  <c r="AS310" i="1"/>
  <c r="E66" i="7"/>
  <c r="E67" s="1"/>
  <c r="R50" i="35"/>
  <c r="R80" i="33"/>
  <c r="R78"/>
  <c r="R70"/>
  <c r="AT659" i="1"/>
  <c r="G55" i="29"/>
  <c r="G55" i="30" s="1"/>
  <c r="S79" i="33"/>
  <c r="S77"/>
  <c r="R66"/>
  <c r="P890" i="25"/>
  <c r="AA39" i="31"/>
  <c r="AS94" i="1"/>
  <c r="J64" i="4"/>
  <c r="J64" i="8" s="1"/>
  <c r="P890" i="20"/>
  <c r="P13" s="1"/>
  <c r="O890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102" i="29"/>
  <c r="K97" i="30"/>
  <c r="AA902" i="1"/>
  <c r="AR83"/>
  <c r="AK181"/>
  <c r="AR181" s="1"/>
  <c r="AK199"/>
  <c r="AR199"/>
  <c r="AR413"/>
  <c r="AR449"/>
  <c r="AR485"/>
  <c r="AR487"/>
  <c r="AR527"/>
  <c r="AR528"/>
  <c r="AR681"/>
  <c r="AR733"/>
  <c r="AM774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 s="1"/>
  <c r="AR827" i="1"/>
  <c r="AR530"/>
  <c r="AS834"/>
  <c r="G84" i="29"/>
  <c r="G84" i="30" s="1"/>
  <c r="AA15" i="31"/>
  <c r="AA31"/>
  <c r="AA33"/>
  <c r="AA53"/>
  <c r="AA97"/>
  <c r="AA161"/>
  <c r="AA194"/>
  <c r="AA218"/>
  <c r="AA220"/>
  <c r="AA249"/>
  <c r="AA305"/>
  <c r="AA309"/>
  <c r="AA336"/>
  <c r="AA365"/>
  <c r="AA385"/>
  <c r="AA408"/>
  <c r="AA419"/>
  <c r="AA448"/>
  <c r="S19" i="35"/>
  <c r="S35" i="33"/>
  <c r="AR71" i="1"/>
  <c r="H18" i="4"/>
  <c r="G18"/>
  <c r="H49"/>
  <c r="AR333" i="1"/>
  <c r="AR567"/>
  <c r="AT570"/>
  <c r="AR709"/>
  <c r="AR711"/>
  <c r="AR717"/>
  <c r="AR791"/>
  <c r="AR797"/>
  <c r="AR850"/>
  <c r="AR882"/>
  <c r="G98" i="29"/>
  <c r="G98" i="30" s="1"/>
  <c r="G57" i="29"/>
  <c r="G57" i="30" s="1"/>
  <c r="AT502" i="1"/>
  <c r="S69" i="33"/>
  <c r="AT801" i="1"/>
  <c r="AT818"/>
  <c r="G100" i="29"/>
  <c r="G89"/>
  <c r="G89" i="30" s="1"/>
  <c r="G35" i="29"/>
  <c r="G35" i="30" s="1"/>
  <c r="G32" i="29"/>
  <c r="G32" i="30" s="1"/>
  <c r="G107" i="29"/>
  <c r="G48"/>
  <c r="G47"/>
  <c r="G48" i="4"/>
  <c r="G48" i="8" s="1"/>
  <c r="G70" i="4"/>
  <c r="G70" i="8" s="1"/>
  <c r="H88" i="7"/>
  <c r="H52" s="1"/>
  <c r="G63" i="4"/>
  <c r="G63" i="8" s="1"/>
  <c r="G17" i="4"/>
  <c r="G17" i="8"/>
  <c r="AT265" i="1"/>
  <c r="G97" i="29"/>
  <c r="G97" i="30" s="1"/>
  <c r="G80" i="29"/>
  <c r="G34"/>
  <c r="G34" i="30"/>
  <c r="G37" i="29"/>
  <c r="G37" i="30" s="1"/>
  <c r="G16" i="29"/>
  <c r="G16" i="30" s="1"/>
  <c r="G50" i="29"/>
  <c r="G72"/>
  <c r="G72" i="30" s="1"/>
  <c r="G46" i="29"/>
  <c r="S71" i="33"/>
  <c r="G78" i="4"/>
  <c r="S61" i="35"/>
  <c r="G26" i="29"/>
  <c r="G26" i="30" s="1"/>
  <c r="G17" i="29"/>
  <c r="G17" i="30" s="1"/>
  <c r="G108" i="29"/>
  <c r="AT90" i="1"/>
  <c r="S68" i="33"/>
  <c r="AT643" i="1"/>
  <c r="R72" i="33"/>
  <c r="S81"/>
  <c r="AT367" i="1"/>
  <c r="AT122"/>
  <c r="AT252"/>
  <c r="AT722"/>
  <c r="AT262"/>
  <c r="AT691"/>
  <c r="R76" i="33"/>
  <c r="AS840" i="1"/>
  <c r="R894" i="27"/>
  <c r="R4" s="1"/>
  <c r="AS571" i="1"/>
  <c r="AS314"/>
  <c r="AA898"/>
  <c r="A553" i="27"/>
  <c r="N553"/>
  <c r="N552"/>
  <c r="AT233" i="1"/>
  <c r="N19" i="4"/>
  <c r="AS866" i="1"/>
  <c r="AT798"/>
  <c r="AS798"/>
  <c r="AS826"/>
  <c r="AS760"/>
  <c r="AR271"/>
  <c r="AT725"/>
  <c r="AT68"/>
  <c r="AN777"/>
  <c r="AS777" s="1"/>
  <c r="AN787"/>
  <c r="AN821"/>
  <c r="AN825"/>
  <c r="AK183"/>
  <c r="AR183" s="1"/>
  <c r="AR185"/>
  <c r="AM212"/>
  <c r="AM256"/>
  <c r="G66" i="7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S836"/>
  <c r="AN572"/>
  <c r="AS233"/>
  <c r="AS184"/>
  <c r="AN118"/>
  <c r="AN63"/>
  <c r="T908" i="27"/>
  <c r="E86" i="7"/>
  <c r="AC890" i="1"/>
  <c r="AC13" s="1"/>
  <c r="AL902"/>
  <c r="G106" i="29"/>
  <c r="G106" i="30" s="1"/>
  <c r="AR231" i="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R576"/>
  <c r="AS526"/>
  <c r="AS337"/>
  <c r="N72" i="29"/>
  <c r="H22" i="4"/>
  <c r="H22" i="8" s="1"/>
  <c r="AS332" i="1"/>
  <c r="AS634"/>
  <c r="AS644"/>
  <c r="AS662"/>
  <c r="AS400"/>
  <c r="AS23"/>
  <c r="G81" i="4"/>
  <c r="J36"/>
  <c r="J36" i="8" s="1"/>
  <c r="J37" i="4"/>
  <c r="J37" i="8" s="1"/>
  <c r="AS91" i="1"/>
  <c r="AS150"/>
  <c r="AT487"/>
  <c r="AS718"/>
  <c r="AS696"/>
  <c r="AS604"/>
  <c r="AT234"/>
  <c r="AS368"/>
  <c r="AS664"/>
  <c r="AS698"/>
  <c r="AT381"/>
  <c r="AS882"/>
  <c r="AS870"/>
  <c r="AT549"/>
  <c r="AS716"/>
  <c r="W911"/>
  <c r="AR66"/>
  <c r="AR153"/>
  <c r="AR170"/>
  <c r="AK177"/>
  <c r="AR244"/>
  <c r="AR266"/>
  <c r="AR289"/>
  <c r="H48" i="4"/>
  <c r="N48" s="1"/>
  <c r="AR377" i="1"/>
  <c r="AR416"/>
  <c r="AR520"/>
  <c r="AR532"/>
  <c r="AR588"/>
  <c r="AR633"/>
  <c r="AS455"/>
  <c r="AS425"/>
  <c r="AS421"/>
  <c r="AS355"/>
  <c r="AS330"/>
  <c r="AS325"/>
  <c r="AT322"/>
  <c r="AS315"/>
  <c r="AS311"/>
  <c r="AS303"/>
  <c r="AS302"/>
  <c r="AS180"/>
  <c r="AS175"/>
  <c r="AS165"/>
  <c r="AS139"/>
  <c r="AS133"/>
  <c r="AS127"/>
  <c r="AS106"/>
  <c r="AS104"/>
  <c r="AS103"/>
  <c r="AS97"/>
  <c r="AS93"/>
  <c r="AS84"/>
  <c r="AS76"/>
  <c r="AT66"/>
  <c r="AS22"/>
  <c r="G104" i="29"/>
  <c r="AR451" i="1"/>
  <c r="AR705"/>
  <c r="AS766"/>
  <c r="AS146"/>
  <c r="J34" i="4"/>
  <c r="J33" i="8"/>
  <c r="AS558" i="1"/>
  <c r="AS422"/>
  <c r="AT422"/>
  <c r="AS426"/>
  <c r="AS800"/>
  <c r="AS393"/>
  <c r="AS450"/>
  <c r="H24" i="8"/>
  <c r="H55"/>
  <c r="N92" i="4"/>
  <c r="H92" i="8"/>
  <c r="AR64" i="1"/>
  <c r="N80" i="4"/>
  <c r="D93"/>
  <c r="E92" i="8"/>
  <c r="G65" i="29"/>
  <c r="G65" i="30" s="1"/>
  <c r="G60" i="29"/>
  <c r="G83"/>
  <c r="G83" i="30" s="1"/>
  <c r="G56" i="29"/>
  <c r="G58" s="1"/>
  <c r="N46"/>
  <c r="E58"/>
  <c r="E56" i="30"/>
  <c r="N68" i="29"/>
  <c r="E68" i="30"/>
  <c r="H70" i="29"/>
  <c r="H68" i="30"/>
  <c r="AM20" i="1"/>
  <c r="AM26"/>
  <c r="AM56"/>
  <c r="AM62"/>
  <c r="AN72"/>
  <c r="AS72" s="1"/>
  <c r="AN81"/>
  <c r="AM107"/>
  <c r="AM111"/>
  <c r="AM152"/>
  <c r="AL160"/>
  <c r="AN161"/>
  <c r="O66" i="35"/>
  <c r="AL177" i="1"/>
  <c r="AL178"/>
  <c r="AN178"/>
  <c r="AS178" s="1"/>
  <c r="AM181"/>
  <c r="AN183"/>
  <c r="AM185"/>
  <c r="AN186"/>
  <c r="AL191"/>
  <c r="H79" i="4"/>
  <c r="AN191" i="1"/>
  <c r="AL192"/>
  <c r="AN192"/>
  <c r="AS192" s="1"/>
  <c r="AN193"/>
  <c r="AL194"/>
  <c r="AN194"/>
  <c r="AM201"/>
  <c r="AK203"/>
  <c r="AM207"/>
  <c r="AK208"/>
  <c r="AR208"/>
  <c r="AK212"/>
  <c r="AR212"/>
  <c r="AN212"/>
  <c r="AS212"/>
  <c r="AL213"/>
  <c r="P71" i="33"/>
  <c r="AL214" i="1"/>
  <c r="P72" i="33"/>
  <c r="AL215" i="1"/>
  <c r="AR215" s="1"/>
  <c r="AN232"/>
  <c r="AN239"/>
  <c r="AM240"/>
  <c r="AN289"/>
  <c r="AS289" s="1"/>
  <c r="AM299"/>
  <c r="AS299" s="1"/>
  <c r="AM307"/>
  <c r="AN308"/>
  <c r="AS308" s="1"/>
  <c r="AN318"/>
  <c r="AS318" s="1"/>
  <c r="AM321"/>
  <c r="AM333"/>
  <c r="AN334"/>
  <c r="AM335"/>
  <c r="AN338"/>
  <c r="H32" i="8"/>
  <c r="N32" i="4"/>
  <c r="AN340" i="1"/>
  <c r="AS340"/>
  <c r="AM345"/>
  <c r="AM371"/>
  <c r="AM373"/>
  <c r="AN374"/>
  <c r="AN375"/>
  <c r="AS375"/>
  <c r="AN377"/>
  <c r="AN390"/>
  <c r="AN391"/>
  <c r="AM404"/>
  <c r="AN405"/>
  <c r="AN406"/>
  <c r="AS406" s="1"/>
  <c r="AN408"/>
  <c r="AN409"/>
  <c r="AS409" s="1"/>
  <c r="AN410"/>
  <c r="AM415"/>
  <c r="AN416"/>
  <c r="AM419"/>
  <c r="AM432"/>
  <c r="AS432"/>
  <c r="AM433"/>
  <c r="AM463"/>
  <c r="AN466"/>
  <c r="AM475"/>
  <c r="AN478"/>
  <c r="AM495"/>
  <c r="AN499"/>
  <c r="AM507"/>
  <c r="AN512"/>
  <c r="AN519"/>
  <c r="AN520"/>
  <c r="AM527"/>
  <c r="AN530"/>
  <c r="AN531"/>
  <c r="AS531" s="1"/>
  <c r="AN532"/>
  <c r="AN543"/>
  <c r="AS543" s="1"/>
  <c r="AN544"/>
  <c r="AN545"/>
  <c r="AS545" s="1"/>
  <c r="AN546"/>
  <c r="AN557"/>
  <c r="AS557" s="1"/>
  <c r="AM565"/>
  <c r="AM575"/>
  <c r="AM585"/>
  <c r="AN587"/>
  <c r="AM591"/>
  <c r="AM617"/>
  <c r="AN619"/>
  <c r="AS619" s="1"/>
  <c r="AM633"/>
  <c r="AN637"/>
  <c r="J55" i="8"/>
  <c r="AS502" i="1"/>
  <c r="AS472"/>
  <c r="D30" i="4"/>
  <c r="AT277" i="1"/>
  <c r="AT242"/>
  <c r="AT686"/>
  <c r="AS670"/>
  <c r="AS701"/>
  <c r="AS372"/>
  <c r="AS508"/>
  <c r="AS305"/>
  <c r="AS360"/>
  <c r="AT175"/>
  <c r="D87" i="4"/>
  <c r="AS539" i="1"/>
  <c r="AS313"/>
  <c r="AT143"/>
  <c r="N24" i="4"/>
  <c r="AS860" i="1"/>
  <c r="S470" i="31"/>
  <c r="R2" s="1"/>
  <c r="D55" i="8"/>
  <c r="D56" s="1"/>
  <c r="AS620" i="1"/>
  <c r="AS629"/>
  <c r="AR327"/>
  <c r="AT869"/>
  <c r="AT567"/>
  <c r="AS537"/>
  <c r="AS533"/>
  <c r="K56" i="4"/>
  <c r="K55" i="8"/>
  <c r="AS609" i="1"/>
  <c r="AT794"/>
  <c r="AS810"/>
  <c r="AR278"/>
  <c r="AR344"/>
  <c r="AR56"/>
  <c r="AR120"/>
  <c r="AS775"/>
  <c r="AR340"/>
  <c r="AR218"/>
  <c r="AS137"/>
  <c r="W829"/>
  <c r="W914" s="1"/>
  <c r="W915" s="1"/>
  <c r="G84" i="7"/>
  <c r="G44" s="1"/>
  <c r="G78"/>
  <c r="E26" i="4"/>
  <c r="E28" s="1"/>
  <c r="E25" i="8"/>
  <c r="O34" i="36"/>
  <c r="H25" i="4"/>
  <c r="G67" i="7"/>
  <c r="M66"/>
  <c r="AM392" i="1"/>
  <c r="AR399"/>
  <c r="E27" i="29"/>
  <c r="E25" i="30"/>
  <c r="E81" i="29"/>
  <c r="E79" i="30"/>
  <c r="H58" i="29"/>
  <c r="H56" i="30"/>
  <c r="N26"/>
  <c r="H15" i="4"/>
  <c r="H20" s="1"/>
  <c r="AR147" i="1"/>
  <c r="AR229"/>
  <c r="AR391"/>
  <c r="AR407"/>
  <c r="AR409"/>
  <c r="AM438"/>
  <c r="AM480"/>
  <c r="AS480" s="1"/>
  <c r="AM486"/>
  <c r="AS486" s="1"/>
  <c r="AM622"/>
  <c r="AM640"/>
  <c r="AR719"/>
  <c r="AR721"/>
  <c r="AR725"/>
  <c r="AR735"/>
  <c r="AR743"/>
  <c r="AR745"/>
  <c r="AM762"/>
  <c r="AM768"/>
  <c r="AR775"/>
  <c r="AM780"/>
  <c r="AM784"/>
  <c r="AR795"/>
  <c r="AR811"/>
  <c r="AR813"/>
  <c r="AR858"/>
  <c r="AR437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D15" s="1"/>
  <c r="M22"/>
  <c r="N25" i="32"/>
  <c r="AM200" i="1"/>
  <c r="AT260"/>
  <c r="AS552"/>
  <c r="AS574"/>
  <c r="AS599"/>
  <c r="AS573"/>
  <c r="AS593"/>
  <c r="AS589"/>
  <c r="AS563"/>
  <c r="AS556"/>
  <c r="AS536"/>
  <c r="AS535"/>
  <c r="AS525"/>
  <c r="AS517"/>
  <c r="AS494"/>
  <c r="AS473"/>
  <c r="AS465"/>
  <c r="AS447"/>
  <c r="AS437"/>
  <c r="AT506"/>
  <c r="AS498"/>
  <c r="AS413"/>
  <c r="AS423"/>
  <c r="AS431"/>
  <c r="AS457"/>
  <c r="AS459"/>
  <c r="AS461"/>
  <c r="AS440"/>
  <c r="AS471"/>
  <c r="AS481"/>
  <c r="AS483"/>
  <c r="AS485"/>
  <c r="AS503"/>
  <c r="AS547"/>
  <c r="AS553"/>
  <c r="AS565"/>
  <c r="AS441"/>
  <c r="AT497"/>
  <c r="AS505"/>
  <c r="AT555"/>
  <c r="AS342"/>
  <c r="AS247"/>
  <c r="AM186"/>
  <c r="AS260"/>
  <c r="AS235"/>
  <c r="AM572"/>
  <c r="AS592"/>
  <c r="AS566"/>
  <c r="AS600"/>
  <c r="AS597"/>
  <c r="AS583"/>
  <c r="AS336"/>
  <c r="AS347"/>
  <c r="AM298"/>
  <c r="AM304"/>
  <c r="AS304"/>
  <c r="AS259"/>
  <c r="AS283"/>
  <c r="AS281"/>
  <c r="AS249"/>
  <c r="AS243"/>
  <c r="AS191"/>
  <c r="AS262"/>
  <c r="AN284"/>
  <c r="AN280"/>
  <c r="AN275"/>
  <c r="AS275" s="1"/>
  <c r="AN274"/>
  <c r="AN273"/>
  <c r="AN272"/>
  <c r="AN271"/>
  <c r="AN268"/>
  <c r="AN263"/>
  <c r="AM258"/>
  <c r="AT258"/>
  <c r="AN257"/>
  <c r="AN246"/>
  <c r="AM245"/>
  <c r="AN241"/>
  <c r="AN238"/>
  <c r="AM237"/>
  <c r="AM231"/>
  <c r="AS231" s="1"/>
  <c r="AN227"/>
  <c r="AN225"/>
  <c r="AS225"/>
  <c r="AN215"/>
  <c r="AN211"/>
  <c r="AN208"/>
  <c r="AN205"/>
  <c r="AN204"/>
  <c r="AN200"/>
  <c r="AM199"/>
  <c r="AN196"/>
  <c r="AM189"/>
  <c r="AN187"/>
  <c r="AN185"/>
  <c r="AM183"/>
  <c r="AS348"/>
  <c r="AT664"/>
  <c r="AT669"/>
  <c r="AS674"/>
  <c r="AT778"/>
  <c r="AS501"/>
  <c r="AS469"/>
  <c r="AS809"/>
  <c r="AS707"/>
  <c r="AS497"/>
  <c r="AS655"/>
  <c r="AT609"/>
  <c r="AS815"/>
  <c r="T894" i="20"/>
  <c r="T4" s="1"/>
  <c r="AS595" i="1"/>
  <c r="AS850"/>
  <c r="AS569"/>
  <c r="AS100"/>
  <c r="G64" i="4"/>
  <c r="AN19" i="1"/>
  <c r="AM71"/>
  <c r="AM87"/>
  <c r="AM101"/>
  <c r="AS101" s="1"/>
  <c r="AM220"/>
  <c r="AS220" s="1"/>
  <c r="AM296"/>
  <c r="AM300"/>
  <c r="AM334"/>
  <c r="AM370"/>
  <c r="AM464"/>
  <c r="AM496"/>
  <c r="AM582"/>
  <c r="AS585"/>
  <c r="AT745"/>
  <c r="AM24"/>
  <c r="AM54"/>
  <c r="AS54" s="1"/>
  <c r="AN57"/>
  <c r="AM58"/>
  <c r="AS58" s="1"/>
  <c r="AN69"/>
  <c r="AT69"/>
  <c r="AN71"/>
  <c r="AN73"/>
  <c r="AS73" s="1"/>
  <c r="AN74"/>
  <c r="AM77"/>
  <c r="AS77" s="1"/>
  <c r="AN83"/>
  <c r="AM85"/>
  <c r="AM95"/>
  <c r="AM130"/>
  <c r="AS130"/>
  <c r="AM270"/>
  <c r="AM306"/>
  <c r="AM386"/>
  <c r="AM390"/>
  <c r="AM420"/>
  <c r="AM428"/>
  <c r="AM538"/>
  <c r="AM540"/>
  <c r="AS540" s="1"/>
  <c r="AM732"/>
  <c r="AN733"/>
  <c r="AS631"/>
  <c r="AS714"/>
  <c r="AS868"/>
  <c r="AS377"/>
  <c r="AS309"/>
  <c r="AS279"/>
  <c r="AS98"/>
  <c r="AN20"/>
  <c r="AS20" s="1"/>
  <c r="AT20"/>
  <c r="AN21"/>
  <c r="AN25"/>
  <c r="AN62"/>
  <c r="AS62"/>
  <c r="AM86"/>
  <c r="AN88"/>
  <c r="AM126"/>
  <c r="AM128"/>
  <c r="AS128" s="1"/>
  <c r="AM136"/>
  <c r="AM176"/>
  <c r="AM246"/>
  <c r="AM312"/>
  <c r="AM326"/>
  <c r="AM338"/>
  <c r="AS338" s="1"/>
  <c r="AM352"/>
  <c r="AM456"/>
  <c r="AM460"/>
  <c r="AM484"/>
  <c r="AM520"/>
  <c r="AM532"/>
  <c r="AM548"/>
  <c r="AM550"/>
  <c r="AM564"/>
  <c r="AM594"/>
  <c r="AN699"/>
  <c r="AN709"/>
  <c r="AM754"/>
  <c r="AN763"/>
  <c r="AM776"/>
  <c r="AN789"/>
  <c r="AN805"/>
  <c r="AM824"/>
  <c r="AM828"/>
  <c r="AT93"/>
  <c r="AS90"/>
  <c r="G94" i="29"/>
  <c r="G94" i="30" s="1"/>
  <c r="G92" i="29"/>
  <c r="G92" i="30" s="1"/>
  <c r="AM388" i="1"/>
  <c r="AM412"/>
  <c r="AM424"/>
  <c r="AM476"/>
  <c r="AM534"/>
  <c r="AM542"/>
  <c r="AM560"/>
  <c r="AM586"/>
  <c r="AM734"/>
  <c r="AS734"/>
  <c r="AM744"/>
  <c r="AM746"/>
  <c r="AM770"/>
  <c r="AM808"/>
  <c r="S67" i="33"/>
  <c r="AT792" i="1"/>
  <c r="G80" i="30"/>
  <c r="AS140" i="1"/>
  <c r="AT806"/>
  <c r="AT853"/>
  <c r="AS529"/>
  <c r="AS884"/>
  <c r="AS846"/>
  <c r="AS382"/>
  <c r="AS357"/>
  <c r="AS195"/>
  <c r="AS164"/>
  <c r="G36" i="29"/>
  <c r="G36" i="30" s="1"/>
  <c r="G64" i="29"/>
  <c r="G61"/>
  <c r="H76" i="7"/>
  <c r="H66"/>
  <c r="H67" s="1"/>
  <c r="AT747" i="1"/>
  <c r="AT595"/>
  <c r="AS848"/>
  <c r="AS291"/>
  <c r="AS147"/>
  <c r="AS111"/>
  <c r="AS96"/>
  <c r="AS92"/>
  <c r="G19" i="29"/>
  <c r="G32" i="4"/>
  <c r="G32" i="8"/>
  <c r="AM17" i="1"/>
  <c r="AM19"/>
  <c r="AM63"/>
  <c r="AM79"/>
  <c r="AS79" s="1"/>
  <c r="AM81"/>
  <c r="AM83"/>
  <c r="AM172"/>
  <c r="AM190"/>
  <c r="AM410"/>
  <c r="AM490"/>
  <c r="AS490" s="1"/>
  <c r="AM528"/>
  <c r="AS737"/>
  <c r="AM782"/>
  <c r="AM812"/>
  <c r="AM117"/>
  <c r="AS117" s="1"/>
  <c r="G52" i="29"/>
  <c r="G52" i="30" s="1"/>
  <c r="AM55" i="1"/>
  <c r="AS55" s="1"/>
  <c r="AM568"/>
  <c r="G18" i="8"/>
  <c r="M18" i="4"/>
  <c r="Y888" i="1"/>
  <c r="Y894" s="1"/>
  <c r="Y4" s="1"/>
  <c r="Z888"/>
  <c r="T888" i="27"/>
  <c r="T894" s="1"/>
  <c r="T4" s="1"/>
  <c r="AT873" i="1"/>
  <c r="AS869"/>
  <c r="AS874"/>
  <c r="AA874"/>
  <c r="AA870"/>
  <c r="AS844"/>
  <c r="AS838"/>
  <c r="R890" i="27"/>
  <c r="R13" s="1"/>
  <c r="AN577" i="1"/>
  <c r="AN576"/>
  <c r="AS576" s="1"/>
  <c r="AS567"/>
  <c r="AS570"/>
  <c r="G74" i="29"/>
  <c r="G74" i="30" s="1"/>
  <c r="G75" i="29"/>
  <c r="AN376" i="1"/>
  <c r="AN373"/>
  <c r="G33" i="4"/>
  <c r="G33" i="8" s="1"/>
  <c r="AN343" i="1"/>
  <c r="AS343" s="1"/>
  <c r="AN341"/>
  <c r="AS341" s="1"/>
  <c r="AS335"/>
  <c r="AN331"/>
  <c r="G49" i="4"/>
  <c r="G49" i="8" s="1"/>
  <c r="AS301" i="1"/>
  <c r="AS288"/>
  <c r="G86" i="8"/>
  <c r="AN197" i="1"/>
  <c r="G78" i="8"/>
  <c r="AN172" i="1"/>
  <c r="AN171"/>
  <c r="AS171" s="1"/>
  <c r="AN170"/>
  <c r="AS152"/>
  <c r="AA133"/>
  <c r="AS16"/>
  <c r="H84" i="7"/>
  <c r="H44" s="1"/>
  <c r="S829" i="27"/>
  <c r="S890" s="1"/>
  <c r="S13" s="1"/>
  <c r="M24" i="4"/>
  <c r="G24" i="8"/>
  <c r="G16" i="4"/>
  <c r="G16" i="8" s="1"/>
  <c r="AN59" i="1"/>
  <c r="AA56"/>
  <c r="T904" i="27"/>
  <c r="T905"/>
  <c r="Z54" i="1"/>
  <c r="R892" i="27"/>
  <c r="R2" s="1"/>
  <c r="AN26" i="1"/>
  <c r="Q890" i="27"/>
  <c r="Q13" s="1"/>
  <c r="R75" i="33"/>
  <c r="R73"/>
  <c r="S73"/>
  <c r="S2" s="1"/>
  <c r="R74"/>
  <c r="AT218" i="1"/>
  <c r="AR217"/>
  <c r="S19" i="36"/>
  <c r="R19" s="1"/>
  <c r="S18"/>
  <c r="R18" s="1"/>
  <c r="R64" i="33"/>
  <c r="AT751" i="1"/>
  <c r="AS758"/>
  <c r="AN738"/>
  <c r="AN744"/>
  <c r="AN759"/>
  <c r="AS759" s="1"/>
  <c r="AN754"/>
  <c r="AS753"/>
  <c r="AN752"/>
  <c r="AN750"/>
  <c r="AN748"/>
  <c r="AN732"/>
  <c r="O26" i="36"/>
  <c r="B26" s="1"/>
  <c r="AN743" i="1"/>
  <c r="AN749"/>
  <c r="O31" i="36"/>
  <c r="N31" s="1"/>
  <c r="O13"/>
  <c r="N13" s="1"/>
  <c r="O29"/>
  <c r="N29" s="1"/>
  <c r="P896" i="20"/>
  <c r="O13"/>
  <c r="AA910" i="1"/>
  <c r="W910"/>
  <c r="V829"/>
  <c r="O51" i="35"/>
  <c r="AH910" i="1"/>
  <c r="J40" i="8"/>
  <c r="AR149" i="1"/>
  <c r="AL910"/>
  <c r="R51" i="35"/>
  <c r="S51" s="1"/>
  <c r="T910" i="1"/>
  <c r="K15" i="7"/>
  <c r="D32"/>
  <c r="AR261" i="1"/>
  <c r="P67" i="33"/>
  <c r="P2" s="1"/>
  <c r="M34" i="29"/>
  <c r="N17"/>
  <c r="E53"/>
  <c r="K27"/>
  <c r="N13"/>
  <c r="N16"/>
  <c r="N65"/>
  <c r="N34"/>
  <c r="K85"/>
  <c r="E102"/>
  <c r="N52"/>
  <c r="M57"/>
  <c r="K70"/>
  <c r="B31" i="36"/>
  <c r="AS739" i="1"/>
  <c r="O21" i="36"/>
  <c r="O30"/>
  <c r="G79" i="29"/>
  <c r="G79" i="30" s="1"/>
  <c r="G81" s="1"/>
  <c r="O22" i="36"/>
  <c r="N35"/>
  <c r="B35"/>
  <c r="O27"/>
  <c r="N23"/>
  <c r="B23"/>
  <c r="O14"/>
  <c r="B14" s="1"/>
  <c r="R66" i="35"/>
  <c r="S66"/>
  <c r="S14" i="36"/>
  <c r="R14" s="1"/>
  <c r="P892" i="20"/>
  <c r="P2" s="1"/>
  <c r="O15" i="36"/>
  <c r="P81" i="4"/>
  <c r="M81" s="1"/>
  <c r="R4" i="33"/>
  <c r="E95" i="29"/>
  <c r="N26"/>
  <c r="H22"/>
  <c r="H109"/>
  <c r="N60"/>
  <c r="N62" s="1"/>
  <c r="K22"/>
  <c r="M100"/>
  <c r="N80"/>
  <c r="N50"/>
  <c r="K109"/>
  <c r="N32"/>
  <c r="N15"/>
  <c r="N106"/>
  <c r="N94"/>
  <c r="E22"/>
  <c r="N36"/>
  <c r="E85"/>
  <c r="N24"/>
  <c r="N43"/>
  <c r="N45"/>
  <c r="N88"/>
  <c r="K66"/>
  <c r="H70" i="30"/>
  <c r="M79" i="4"/>
  <c r="M32"/>
  <c r="H50"/>
  <c r="M19"/>
  <c r="E84"/>
  <c r="K26"/>
  <c r="D34"/>
  <c r="D12"/>
  <c r="M31"/>
  <c r="J20"/>
  <c r="D23"/>
  <c r="D26"/>
  <c r="N13"/>
  <c r="M17"/>
  <c r="N22"/>
  <c r="H93"/>
  <c r="E56"/>
  <c r="K20"/>
  <c r="K28" s="1"/>
  <c r="H87"/>
  <c r="H84"/>
  <c r="K50"/>
  <c r="N86"/>
  <c r="N87" s="1"/>
  <c r="D56"/>
  <c r="N31"/>
  <c r="K12"/>
  <c r="K30"/>
  <c r="E101"/>
  <c r="K84" i="8"/>
  <c r="G61"/>
  <c r="K60"/>
  <c r="G60"/>
  <c r="J60"/>
  <c r="H61"/>
  <c r="J10"/>
  <c r="E61"/>
  <c r="K30"/>
  <c r="E87"/>
  <c r="K87"/>
  <c r="E34"/>
  <c r="Z117" i="1"/>
  <c r="AO117" s="1"/>
  <c r="G21" i="29"/>
  <c r="AA325" i="31"/>
  <c r="AA283"/>
  <c r="J21" i="29"/>
  <c r="D21"/>
  <c r="P87" i="4"/>
  <c r="P87" i="8" s="1"/>
  <c r="R34" i="33"/>
  <c r="N93" i="4"/>
  <c r="K50" i="8"/>
  <c r="K47"/>
  <c r="D30"/>
  <c r="K37" i="4"/>
  <c r="K37" i="8" s="1"/>
  <c r="K36" i="4"/>
  <c r="K36" i="8" s="1"/>
  <c r="N49" i="29"/>
  <c r="E66"/>
  <c r="E56" i="8"/>
  <c r="E104"/>
  <c r="E59" i="39" s="1"/>
  <c r="E58" s="1"/>
  <c r="E57" s="1"/>
  <c r="E87" i="4"/>
  <c r="H56"/>
  <c r="E101" i="8"/>
  <c r="K87" i="4"/>
  <c r="N84" i="29"/>
  <c r="N85" s="1"/>
  <c r="D152" i="33"/>
  <c r="H93" i="8"/>
  <c r="AM692" i="1"/>
  <c r="AS692" s="1"/>
  <c r="J29" i="29"/>
  <c r="J29" i="30" s="1"/>
  <c r="D29" i="29"/>
  <c r="D29" i="30" s="1"/>
  <c r="V464" i="31"/>
  <c r="AS654" i="1"/>
  <c r="D30" i="29"/>
  <c r="D30" i="30" s="1"/>
  <c r="J30" i="29"/>
  <c r="V470" i="31"/>
  <c r="U470" s="1"/>
  <c r="R892" i="20"/>
  <c r="R2" s="1"/>
  <c r="AM648" i="1"/>
  <c r="AS648"/>
  <c r="K85" i="30"/>
  <c r="M16" i="29"/>
  <c r="M97"/>
  <c r="G85"/>
  <c r="H81" i="30"/>
  <c r="E38"/>
  <c r="E38" i="29"/>
  <c r="E70"/>
  <c r="N69"/>
  <c r="N98"/>
  <c r="E109"/>
  <c r="N104"/>
  <c r="H27" i="30"/>
  <c r="H27" i="29"/>
  <c r="H40" s="1"/>
  <c r="H53"/>
  <c r="H58" i="30"/>
  <c r="N55" i="29"/>
  <c r="N58" s="1"/>
  <c r="K58"/>
  <c r="H66"/>
  <c r="K90" i="30"/>
  <c r="K90" i="29"/>
  <c r="N97"/>
  <c r="N105"/>
  <c r="N107"/>
  <c r="K38"/>
  <c r="N37"/>
  <c r="N38" s="1"/>
  <c r="N101"/>
  <c r="K81"/>
  <c r="N89"/>
  <c r="H85"/>
  <c r="N25"/>
  <c r="N27" s="1"/>
  <c r="K70" i="30"/>
  <c r="H90"/>
  <c r="G38" i="29"/>
  <c r="K95"/>
  <c r="E58" i="30"/>
  <c r="J41" i="4"/>
  <c r="J41" i="8" s="1"/>
  <c r="G52" i="7"/>
  <c r="M30"/>
  <c r="M32" s="1"/>
  <c r="K32"/>
  <c r="H32"/>
  <c r="N14"/>
  <c r="N32" s="1"/>
  <c r="K69" i="4"/>
  <c r="K69" i="8" s="1"/>
  <c r="D41" i="4"/>
  <c r="H82" i="7"/>
  <c r="N82"/>
  <c r="N39" s="1"/>
  <c r="N70" i="4"/>
  <c r="K11" i="7"/>
  <c r="G23"/>
  <c r="J32"/>
  <c r="J69"/>
  <c r="N88"/>
  <c r="N52" s="1"/>
  <c r="J69" i="4"/>
  <c r="J69" i="8" s="1"/>
  <c r="D69" i="4"/>
  <c r="D69" i="8" s="1"/>
  <c r="K74" i="4"/>
  <c r="K71"/>
  <c r="K71" i="8" s="1"/>
  <c r="J71" i="4"/>
  <c r="J43"/>
  <c r="J43" i="8" s="1"/>
  <c r="O67" i="33"/>
  <c r="O2" s="1"/>
  <c r="H36" i="4"/>
  <c r="AS430" i="1"/>
  <c r="M33" i="4"/>
  <c r="AA899" i="1"/>
  <c r="G36" i="4"/>
  <c r="G36" i="8" s="1"/>
  <c r="M48" i="4"/>
  <c r="P81" i="8"/>
  <c r="P44" i="4"/>
  <c r="R6" i="33"/>
  <c r="R59"/>
  <c r="K27" i="30"/>
  <c r="J56" i="8"/>
  <c r="AT790" i="1"/>
  <c r="AS408"/>
  <c r="AR211"/>
  <c r="G25" i="4"/>
  <c r="G25" i="8" s="1"/>
  <c r="G69" i="29"/>
  <c r="H34" i="8"/>
  <c r="H30"/>
  <c r="O4" i="33"/>
  <c r="M72" i="29"/>
  <c r="J56" i="4"/>
  <c r="J35"/>
  <c r="E66" i="30"/>
  <c r="J30" i="4"/>
  <c r="AS705" i="1"/>
  <c r="AM287"/>
  <c r="AS287" s="1"/>
  <c r="J12" i="4"/>
  <c r="AS264" i="1"/>
  <c r="D37" i="4"/>
  <c r="D37" i="8" s="1"/>
  <c r="D62" i="29"/>
  <c r="E30" i="8"/>
  <c r="G99" i="29"/>
  <c r="G99" i="30" s="1"/>
  <c r="M99" s="1"/>
  <c r="A559" i="1"/>
  <c r="N559"/>
  <c r="AJ559"/>
  <c r="H69" i="4"/>
  <c r="H69" i="8" s="1"/>
  <c r="AS417" i="1"/>
  <c r="AS651"/>
  <c r="AT380"/>
  <c r="AS371"/>
  <c r="K34" i="8"/>
  <c r="G101" i="29"/>
  <c r="G93"/>
  <c r="G15"/>
  <c r="G15" i="30" s="1"/>
  <c r="AK14" i="1"/>
  <c r="AR14" s="1"/>
  <c r="AM134"/>
  <c r="AR141"/>
  <c r="AM402"/>
  <c r="AS402" s="1"/>
  <c r="AM454"/>
  <c r="D84" i="4"/>
  <c r="N26" i="36"/>
  <c r="AT364" i="1"/>
  <c r="D57" i="30"/>
  <c r="J38" i="4"/>
  <c r="AS239" i="1"/>
  <c r="J26" i="4"/>
  <c r="J23"/>
  <c r="AS761" i="1"/>
  <c r="J28" i="4"/>
  <c r="H12"/>
  <c r="D36"/>
  <c r="D36" i="8" s="1"/>
  <c r="AT26" i="1"/>
  <c r="H18" i="8"/>
  <c r="N18" i="4"/>
  <c r="AS774" i="1"/>
  <c r="P13" i="25"/>
  <c r="J61" i="30"/>
  <c r="J62" s="1"/>
  <c r="J62" i="29"/>
  <c r="AS56" i="1"/>
  <c r="AT672"/>
  <c r="AS816"/>
  <c r="AS522"/>
  <c r="AS256"/>
  <c r="AS825"/>
  <c r="AS787"/>
  <c r="M16" i="4"/>
  <c r="AT554" i="1"/>
  <c r="M49" i="4"/>
  <c r="N66" i="7"/>
  <c r="AS186" i="1"/>
  <c r="AS772"/>
  <c r="AS821"/>
  <c r="E48" i="7"/>
  <c r="D74" i="4"/>
  <c r="AS433" i="1"/>
  <c r="AS333"/>
  <c r="AS240"/>
  <c r="AR194"/>
  <c r="AS193"/>
  <c r="AT57"/>
  <c r="AS57"/>
  <c r="AS196"/>
  <c r="AS590"/>
  <c r="AT757"/>
  <c r="AT541"/>
  <c r="G104" i="30"/>
  <c r="M104" i="29"/>
  <c r="AS780" i="1"/>
  <c r="AS768"/>
  <c r="AS438"/>
  <c r="H15" i="8"/>
  <c r="N15" i="4"/>
  <c r="AS637" i="1"/>
  <c r="AS633"/>
  <c r="AS617"/>
  <c r="AS591"/>
  <c r="AT591"/>
  <c r="AS575"/>
  <c r="AS546"/>
  <c r="AS544"/>
  <c r="AS530"/>
  <c r="AS527"/>
  <c r="AS519"/>
  <c r="AS512"/>
  <c r="AR214"/>
  <c r="AR191"/>
  <c r="AS181"/>
  <c r="AR178"/>
  <c r="S17" i="36"/>
  <c r="R17"/>
  <c r="AR177" i="1"/>
  <c r="AT177"/>
  <c r="AS161"/>
  <c r="AR160"/>
  <c r="AT160"/>
  <c r="AS107"/>
  <c r="N68" i="30"/>
  <c r="N70" s="1"/>
  <c r="G56"/>
  <c r="G60"/>
  <c r="M60" i="29"/>
  <c r="AS475" i="1"/>
  <c r="AS232"/>
  <c r="AS622"/>
  <c r="AS392"/>
  <c r="AT281"/>
  <c r="AS784"/>
  <c r="AS762"/>
  <c r="AS640"/>
  <c r="H25" i="8"/>
  <c r="N25" s="1"/>
  <c r="N25" i="4"/>
  <c r="N23" s="1"/>
  <c r="N55" i="8"/>
  <c r="H23" i="4"/>
  <c r="AS507" i="1"/>
  <c r="AS499"/>
  <c r="AS495"/>
  <c r="AT495"/>
  <c r="AS478"/>
  <c r="AS466"/>
  <c r="AS419"/>
  <c r="AS416"/>
  <c r="AS415"/>
  <c r="AS405"/>
  <c r="AS404"/>
  <c r="AS391"/>
  <c r="AS374"/>
  <c r="AS345"/>
  <c r="AS321"/>
  <c r="AS307"/>
  <c r="AR213"/>
  <c r="AT213"/>
  <c r="AS207"/>
  <c r="AR203"/>
  <c r="AS201"/>
  <c r="AR192"/>
  <c r="N79" i="4"/>
  <c r="D93" i="8"/>
  <c r="AS463" i="1"/>
  <c r="G37" i="4"/>
  <c r="G37" i="8" s="1"/>
  <c r="K74"/>
  <c r="N84" i="7"/>
  <c r="N44" s="1"/>
  <c r="K35" i="4"/>
  <c r="H11" i="7"/>
  <c r="AS572" i="1"/>
  <c r="AS298"/>
  <c r="G50" i="4"/>
  <c r="AS183" i="1"/>
  <c r="AS189"/>
  <c r="AS200"/>
  <c r="AS227"/>
  <c r="AS237"/>
  <c r="AS241"/>
  <c r="AS268"/>
  <c r="AS272"/>
  <c r="AS274"/>
  <c r="AS280"/>
  <c r="AS205"/>
  <c r="AS271"/>
  <c r="AS185"/>
  <c r="AS199"/>
  <c r="AS204"/>
  <c r="AS208"/>
  <c r="AS215"/>
  <c r="AT238"/>
  <c r="AS238"/>
  <c r="AS245"/>
  <c r="AT257"/>
  <c r="AS257"/>
  <c r="AS263"/>
  <c r="AT263"/>
  <c r="AS273"/>
  <c r="AS284"/>
  <c r="AT284"/>
  <c r="AS187"/>
  <c r="AS211"/>
  <c r="AS258"/>
  <c r="AS136"/>
  <c r="G47" i="4"/>
  <c r="AS582" i="1"/>
  <c r="AS496"/>
  <c r="AS300"/>
  <c r="AS87"/>
  <c r="AS370"/>
  <c r="AS464"/>
  <c r="AS296"/>
  <c r="AT220"/>
  <c r="O17" i="36"/>
  <c r="AS808" i="1"/>
  <c r="AS770"/>
  <c r="AS828"/>
  <c r="AS805"/>
  <c r="AS763"/>
  <c r="AS594"/>
  <c r="AS564"/>
  <c r="AS520"/>
  <c r="AS456"/>
  <c r="AS21"/>
  <c r="AS733"/>
  <c r="AS428"/>
  <c r="AS386"/>
  <c r="AT130"/>
  <c r="AS352"/>
  <c r="AS548"/>
  <c r="AS460"/>
  <c r="AS560"/>
  <c r="AS542"/>
  <c r="AS534"/>
  <c r="AS476"/>
  <c r="AS424"/>
  <c r="AS412"/>
  <c r="AS388"/>
  <c r="AS776"/>
  <c r="AS550"/>
  <c r="AT550"/>
  <c r="AS532"/>
  <c r="AS484"/>
  <c r="AS312"/>
  <c r="AS246"/>
  <c r="AS176"/>
  <c r="AS126"/>
  <c r="AS88"/>
  <c r="AS86"/>
  <c r="AS25"/>
  <c r="AS586"/>
  <c r="AS699"/>
  <c r="AS746"/>
  <c r="AS306"/>
  <c r="AS270"/>
  <c r="AS95"/>
  <c r="AS85"/>
  <c r="AS74"/>
  <c r="AS71"/>
  <c r="AS24"/>
  <c r="AS420"/>
  <c r="AS789"/>
  <c r="AS709"/>
  <c r="AS538"/>
  <c r="AS326"/>
  <c r="AS824"/>
  <c r="AS69"/>
  <c r="AS410"/>
  <c r="AS81"/>
  <c r="AS63"/>
  <c r="AT63"/>
  <c r="AS19"/>
  <c r="G61" i="30"/>
  <c r="G62" i="29"/>
  <c r="M61"/>
  <c r="M62"/>
  <c r="AS17" i="1"/>
  <c r="AS812"/>
  <c r="AS782"/>
  <c r="AS528"/>
  <c r="AS190"/>
  <c r="AS83"/>
  <c r="G34" i="4"/>
  <c r="G30"/>
  <c r="AS568" i="1"/>
  <c r="AS577"/>
  <c r="G75" i="30"/>
  <c r="M75" i="29"/>
  <c r="AS376" i="1"/>
  <c r="AS373"/>
  <c r="AS331"/>
  <c r="AS197"/>
  <c r="AS170"/>
  <c r="AS172"/>
  <c r="AA907"/>
  <c r="AA908"/>
  <c r="AS59"/>
  <c r="H86" i="7"/>
  <c r="N86" s="1"/>
  <c r="N48" s="1"/>
  <c r="AS26" i="1"/>
  <c r="B29" i="36"/>
  <c r="AS749" i="1"/>
  <c r="AS748"/>
  <c r="AS750"/>
  <c r="AS744"/>
  <c r="AS743"/>
  <c r="AS732"/>
  <c r="AS752"/>
  <c r="AS754"/>
  <c r="AS738"/>
  <c r="P51" i="35"/>
  <c r="N21" i="36"/>
  <c r="B21"/>
  <c r="N30"/>
  <c r="B30"/>
  <c r="N22"/>
  <c r="B22"/>
  <c r="N27"/>
  <c r="B27"/>
  <c r="N14"/>
  <c r="B15"/>
  <c r="N15"/>
  <c r="K72" i="4"/>
  <c r="N84"/>
  <c r="J61" i="8"/>
  <c r="K10"/>
  <c r="M21" i="29"/>
  <c r="H77"/>
  <c r="K38" i="4"/>
  <c r="H56" i="8"/>
  <c r="J30" i="30"/>
  <c r="E70"/>
  <c r="K81"/>
  <c r="H85"/>
  <c r="N109" i="29"/>
  <c r="H39" i="7"/>
  <c r="G69" i="4"/>
  <c r="M69" s="1"/>
  <c r="K68"/>
  <c r="M99" i="29"/>
  <c r="G102"/>
  <c r="AS454" i="1"/>
  <c r="AS134"/>
  <c r="D38" i="4"/>
  <c r="P44" i="8"/>
  <c r="G26" i="4"/>
  <c r="G23"/>
  <c r="M25"/>
  <c r="M23" s="1"/>
  <c r="G35"/>
  <c r="M57" i="30"/>
  <c r="AT24" i="1"/>
  <c r="AT490"/>
  <c r="AT825"/>
  <c r="AT784"/>
  <c r="AT520"/>
  <c r="AT268"/>
  <c r="AT200"/>
  <c r="AT25"/>
  <c r="AT270"/>
  <c r="AT770"/>
  <c r="M61" i="30"/>
  <c r="G62"/>
  <c r="AP902" i="1"/>
  <c r="AP901"/>
  <c r="M26" i="4"/>
  <c r="Q25" i="30"/>
  <c r="Q125" s="1"/>
  <c r="Q108" i="29"/>
  <c r="Q45"/>
  <c r="Q69" s="1"/>
  <c r="Q124" s="1"/>
  <c r="E32" i="7"/>
  <c r="M36" i="4"/>
  <c r="D35"/>
  <c r="N76" i="7"/>
  <c r="N11" s="1"/>
  <c r="AL888" i="1"/>
  <c r="AD894"/>
  <c r="AD4"/>
  <c r="U66" i="35"/>
  <c r="S50"/>
  <c r="D163"/>
  <c r="U96"/>
  <c r="D195"/>
  <c r="B96"/>
  <c r="R896" i="27"/>
  <c r="AR119" i="1"/>
  <c r="S829" i="26"/>
  <c r="S890" s="1"/>
  <c r="S13" s="1"/>
  <c r="AS118" i="1"/>
  <c r="X829"/>
  <c r="X890" s="1"/>
  <c r="X13" s="1"/>
  <c r="AS119"/>
  <c r="V914"/>
  <c r="V915" s="1"/>
  <c r="AT119"/>
  <c r="R892" i="25"/>
  <c r="R2" s="1"/>
  <c r="D71" i="4"/>
  <c r="E52" i="7"/>
  <c r="G96" i="35"/>
  <c r="P122"/>
  <c r="P111"/>
  <c r="P123"/>
  <c r="O49"/>
  <c r="P95"/>
  <c r="E6" i="38"/>
  <c r="A3" i="31" s="1"/>
  <c r="R96" i="35"/>
  <c r="P112"/>
  <c r="P124"/>
  <c r="P113"/>
  <c r="S96"/>
  <c r="T124"/>
  <c r="R49"/>
  <c r="B99"/>
  <c r="B105"/>
  <c r="B113"/>
  <c r="B119"/>
  <c r="L121"/>
  <c r="O96"/>
  <c r="B102"/>
  <c r="B108"/>
  <c r="B116"/>
  <c r="D50" i="4"/>
  <c r="E50" i="8"/>
  <c r="E47"/>
  <c r="D47" i="4"/>
  <c r="E47"/>
  <c r="E50"/>
  <c r="AT288" i="1"/>
  <c r="A3" i="26"/>
  <c r="AT197" i="1"/>
  <c r="A3" i="27"/>
  <c r="P892" i="1"/>
  <c r="P2" s="1"/>
  <c r="D47" i="8"/>
  <c r="D50"/>
  <c r="A3" i="35"/>
  <c r="AS667" i="1"/>
  <c r="AT667"/>
  <c r="E362" i="38"/>
  <c r="N2" i="36" s="1"/>
  <c r="V115" i="25"/>
  <c r="AH117" i="1"/>
  <c r="AV117"/>
  <c r="T115" i="25"/>
  <c r="V117" i="27"/>
  <c r="T115"/>
  <c r="AX117" i="1"/>
  <c r="T115"/>
  <c r="T829" s="1"/>
  <c r="T890" s="1"/>
  <c r="T13" s="1"/>
  <c r="T117"/>
  <c r="E180" i="41"/>
  <c r="P8" i="31"/>
  <c r="S8"/>
  <c r="V8"/>
  <c r="F139" i="41"/>
  <c r="K464" i="31"/>
  <c r="AP116" i="1"/>
  <c r="AT116" s="1"/>
  <c r="Y829"/>
  <c r="Y890" s="1"/>
  <c r="Y13" s="1"/>
  <c r="AP114"/>
  <c r="AT114" s="1"/>
  <c r="R892"/>
  <c r="R2" s="1"/>
  <c r="K61" i="8"/>
  <c r="M10"/>
  <c r="D74"/>
  <c r="G90" i="7"/>
  <c r="G69"/>
  <c r="D68" i="4"/>
  <c r="D72"/>
  <c r="D105" i="30"/>
  <c r="A553" i="1"/>
  <c r="N553"/>
  <c r="AJ553"/>
  <c r="N552"/>
  <c r="AJ552"/>
  <c r="AO759"/>
  <c r="O33" i="36"/>
  <c r="AP754" i="1"/>
  <c r="AT754" s="1"/>
  <c r="D79" i="29"/>
  <c r="AP731" i="1"/>
  <c r="AT731"/>
  <c r="D35" i="29"/>
  <c r="AP721" i="1"/>
  <c r="AT721" s="1"/>
  <c r="D36" i="29"/>
  <c r="AP699" i="1"/>
  <c r="AT699" s="1"/>
  <c r="D83" i="29"/>
  <c r="N6" i="36"/>
  <c r="Q108" i="30"/>
  <c r="Q45"/>
  <c r="Q69" s="1"/>
  <c r="G69"/>
  <c r="H36" i="8"/>
  <c r="J92"/>
  <c r="J104" i="4"/>
  <c r="J93"/>
  <c r="J101"/>
  <c r="Q44"/>
  <c r="P4" i="33"/>
  <c r="Q81" i="4"/>
  <c r="O34" i="33"/>
  <c r="D71" i="8"/>
  <c r="AR57" i="1"/>
  <c r="AL908"/>
  <c r="AL907"/>
  <c r="AL829"/>
  <c r="AL890" s="1"/>
  <c r="AL13" s="1"/>
  <c r="AP773"/>
  <c r="AT773" s="1"/>
  <c r="D88" i="29"/>
  <c r="J79"/>
  <c r="J35"/>
  <c r="G69" i="8"/>
  <c r="M104" i="30"/>
  <c r="M30" i="4"/>
  <c r="M34"/>
  <c r="N20"/>
  <c r="G64" i="30"/>
  <c r="G66" i="29"/>
  <c r="H40" i="4"/>
  <c r="H43"/>
  <c r="H43" i="8" s="1"/>
  <c r="G15" i="7"/>
  <c r="H41" i="4"/>
  <c r="H41" i="8" s="1"/>
  <c r="H42" i="4"/>
  <c r="H42" i="8" s="1"/>
  <c r="N66" i="29"/>
  <c r="N95"/>
  <c r="G48" i="7"/>
  <c r="H71" i="4"/>
  <c r="H74"/>
  <c r="D43" i="30"/>
  <c r="D39" i="7"/>
  <c r="M82"/>
  <c r="M39" s="1"/>
  <c r="K52" i="30"/>
  <c r="N52" s="1"/>
  <c r="K53" i="29"/>
  <c r="K77" s="1"/>
  <c r="J56" i="30"/>
  <c r="J58" s="1"/>
  <c r="J58" i="29"/>
  <c r="M56"/>
  <c r="B17" i="36"/>
  <c r="N17"/>
  <c r="J71" i="8"/>
  <c r="J68" i="4"/>
  <c r="J72"/>
  <c r="B13" i="36"/>
  <c r="N56" i="8"/>
  <c r="G93" i="30"/>
  <c r="M93" s="1"/>
  <c r="G95" i="29"/>
  <c r="M93"/>
  <c r="D41" i="8"/>
  <c r="N34" i="4"/>
  <c r="N30"/>
  <c r="G64" i="8"/>
  <c r="H23"/>
  <c r="H26"/>
  <c r="D40" i="4"/>
  <c r="D43"/>
  <c r="D45"/>
  <c r="E15" i="7"/>
  <c r="N25" i="36"/>
  <c r="B25"/>
  <c r="O6" i="33"/>
  <c r="P50" i="4"/>
  <c r="P50" i="8" s="1"/>
  <c r="O59" i="33"/>
  <c r="AS14" i="1"/>
  <c r="E23" i="7"/>
  <c r="J19" i="29"/>
  <c r="AP655" i="1"/>
  <c r="AT655"/>
  <c r="D32" i="29"/>
  <c r="D17" i="30"/>
  <c r="M17" i="29"/>
  <c r="AO638" i="1"/>
  <c r="D26" i="29"/>
  <c r="AO618" i="1"/>
  <c r="D24" i="29"/>
  <c r="AP605" i="1"/>
  <c r="D13" i="29"/>
  <c r="AP590" i="1"/>
  <c r="J105" i="29"/>
  <c r="A563" i="1"/>
  <c r="N562"/>
  <c r="AJ562"/>
  <c r="AP529"/>
  <c r="AT529"/>
  <c r="D69" i="29"/>
  <c r="AO524" i="1"/>
  <c r="D68" i="29"/>
  <c r="AO519" i="1"/>
  <c r="D65" i="29"/>
  <c r="J65"/>
  <c r="J65" i="30" s="1"/>
  <c r="AO511" i="1"/>
  <c r="D64" i="29"/>
  <c r="J64"/>
  <c r="AO458" i="1"/>
  <c r="D55" i="29"/>
  <c r="AO453" i="1"/>
  <c r="D51" i="29"/>
  <c r="J51"/>
  <c r="J49"/>
  <c r="AP450" i="1"/>
  <c r="D49" i="29"/>
  <c r="M52"/>
  <c r="H82" i="4"/>
  <c r="M46" i="29"/>
  <c r="D34" i="8"/>
  <c r="AS697" i="1"/>
  <c r="H37" i="4"/>
  <c r="H38" s="1"/>
  <c r="G11" i="7"/>
  <c r="J98" i="29"/>
  <c r="AP805" i="1"/>
  <c r="D98" i="29"/>
  <c r="D19"/>
  <c r="A3" i="33"/>
  <c r="K20" i="35"/>
  <c r="A3" i="1"/>
  <c r="H48" i="7"/>
  <c r="B34" i="36"/>
  <c r="N34"/>
  <c r="K56" i="8"/>
  <c r="M47" i="29"/>
  <c r="H49" i="8"/>
  <c r="N49" i="4"/>
  <c r="H47"/>
  <c r="D94" i="30"/>
  <c r="D95" i="29"/>
  <c r="M94"/>
  <c r="AS248" i="1"/>
  <c r="D13" i="8"/>
  <c r="D20" i="4"/>
  <c r="D28" s="1"/>
  <c r="G55" i="8"/>
  <c r="G56" s="1"/>
  <c r="M55" i="4"/>
  <c r="M56" s="1"/>
  <c r="G56"/>
  <c r="D14" i="30"/>
  <c r="AP847" i="1"/>
  <c r="AT847"/>
  <c r="D92" i="4"/>
  <c r="T888" i="1"/>
  <c r="T894" s="1"/>
  <c r="T4" s="1"/>
  <c r="AH888"/>
  <c r="AH894" s="1"/>
  <c r="AH4" s="1"/>
  <c r="D65" i="4"/>
  <c r="D65" i="8" s="1"/>
  <c r="J74" i="4"/>
  <c r="AG829" i="1"/>
  <c r="AG890" s="1"/>
  <c r="AG13" s="1"/>
  <c r="D70" i="8"/>
  <c r="M70" i="4"/>
  <c r="AP640" i="1"/>
  <c r="AT640"/>
  <c r="G20" i="29"/>
  <c r="G20" i="30" s="1"/>
  <c r="D89"/>
  <c r="M89" s="1"/>
  <c r="M89" i="29"/>
  <c r="H26" i="4"/>
  <c r="H28" s="1"/>
  <c r="J61"/>
  <c r="K10"/>
  <c r="AR352" i="1"/>
  <c r="AL898"/>
  <c r="AL899"/>
  <c r="AO776"/>
  <c r="AO760"/>
  <c r="AP594"/>
  <c r="D106" i="29"/>
  <c r="J68"/>
  <c r="J69"/>
  <c r="J69" i="30" s="1"/>
  <c r="AO808" i="1"/>
  <c r="AO796"/>
  <c r="AP789"/>
  <c r="AO782"/>
  <c r="AO781"/>
  <c r="AP703"/>
  <c r="AP642"/>
  <c r="J107" i="29"/>
  <c r="AO596" i="1"/>
  <c r="D107" i="29"/>
  <c r="AO481" i="1"/>
  <c r="D50" i="29"/>
  <c r="D53" s="1"/>
  <c r="AP880" i="1"/>
  <c r="AO878"/>
  <c r="AO877"/>
  <c r="AO876"/>
  <c r="AP857"/>
  <c r="AP828"/>
  <c r="AT828" s="1"/>
  <c r="D101" i="29"/>
  <c r="AO814" i="1"/>
  <c r="AP804"/>
  <c r="AP719"/>
  <c r="D37" i="29"/>
  <c r="AP616" i="1"/>
  <c r="AO603"/>
  <c r="AO553"/>
  <c r="AP883"/>
  <c r="AP882"/>
  <c r="AO880"/>
  <c r="AT880" s="1"/>
  <c r="AP871"/>
  <c r="AT871" s="1"/>
  <c r="AO857"/>
  <c r="AP856"/>
  <c r="AP854"/>
  <c r="AP822"/>
  <c r="AP821"/>
  <c r="AP820"/>
  <c r="AP819"/>
  <c r="AO805"/>
  <c r="AT805" s="1"/>
  <c r="AO804"/>
  <c r="AP800"/>
  <c r="AP799"/>
  <c r="AP793"/>
  <c r="AO789"/>
  <c r="AP785"/>
  <c r="AO703"/>
  <c r="AT652"/>
  <c r="AP651"/>
  <c r="AT650"/>
  <c r="AT646"/>
  <c r="AO642"/>
  <c r="AT628"/>
  <c r="AP625"/>
  <c r="AP610"/>
  <c r="AO600"/>
  <c r="AT600" s="1"/>
  <c r="AO590"/>
  <c r="AO564"/>
  <c r="AT564"/>
  <c r="AO552"/>
  <c r="AT552"/>
  <c r="AP551"/>
  <c r="AT551"/>
  <c r="AP547"/>
  <c r="AT547"/>
  <c r="AP535"/>
  <c r="AT535"/>
  <c r="AT522"/>
  <c r="AO883"/>
  <c r="AT883" s="1"/>
  <c r="AO882"/>
  <c r="AP872"/>
  <c r="AT872" s="1"/>
  <c r="AO856"/>
  <c r="AT856" s="1"/>
  <c r="AO854"/>
  <c r="AT854" s="1"/>
  <c r="AP852"/>
  <c r="AP851"/>
  <c r="AP850"/>
  <c r="AP848"/>
  <c r="AT848" s="1"/>
  <c r="AP845"/>
  <c r="AT845" s="1"/>
  <c r="AP843"/>
  <c r="AT843" s="1"/>
  <c r="AO823"/>
  <c r="AT823" s="1"/>
  <c r="AO822"/>
  <c r="AO821"/>
  <c r="AT821" s="1"/>
  <c r="AO820"/>
  <c r="AO819"/>
  <c r="AT819" s="1"/>
  <c r="AO816"/>
  <c r="AT816" s="1"/>
  <c r="AP813"/>
  <c r="AP812"/>
  <c r="AP811"/>
  <c r="AO810"/>
  <c r="AT810" s="1"/>
  <c r="AO807"/>
  <c r="AT807" s="1"/>
  <c r="AO799"/>
  <c r="AO793"/>
  <c r="AT793" s="1"/>
  <c r="AP791"/>
  <c r="AT791" s="1"/>
  <c r="AP787"/>
  <c r="AO786"/>
  <c r="AT786"/>
  <c r="AO785"/>
  <c r="AT785"/>
  <c r="AP780"/>
  <c r="AP779"/>
  <c r="AP775"/>
  <c r="AO774"/>
  <c r="AT774" s="1"/>
  <c r="AO771"/>
  <c r="AP768"/>
  <c r="AO767"/>
  <c r="AT767"/>
  <c r="AP764"/>
  <c r="AP763"/>
  <c r="AO762"/>
  <c r="AV762"/>
  <c r="AP759"/>
  <c r="AP758"/>
  <c r="AP755"/>
  <c r="AP746"/>
  <c r="AO740"/>
  <c r="AO738"/>
  <c r="AT738" s="1"/>
  <c r="AO736"/>
  <c r="AT736" s="1"/>
  <c r="AP734"/>
  <c r="AP732"/>
  <c r="AO726"/>
  <c r="AT726" s="1"/>
  <c r="AP724"/>
  <c r="AP723"/>
  <c r="AP720"/>
  <c r="AP718"/>
  <c r="AO717"/>
  <c r="AP701"/>
  <c r="AO700"/>
  <c r="AT700"/>
  <c r="AO697"/>
  <c r="AT697"/>
  <c r="AP695"/>
  <c r="AO694"/>
  <c r="AT694" s="1"/>
  <c r="AP692"/>
  <c r="AO689"/>
  <c r="AT689" s="1"/>
  <c r="AP687"/>
  <c r="AP684"/>
  <c r="AO683"/>
  <c r="AT683" s="1"/>
  <c r="AP681"/>
  <c r="AP678"/>
  <c r="AO675"/>
  <c r="AT675" s="1"/>
  <c r="AO665"/>
  <c r="AT665" s="1"/>
  <c r="AO662"/>
  <c r="AT662" s="1"/>
  <c r="AO656"/>
  <c r="AT656" s="1"/>
  <c r="AO653"/>
  <c r="AT653" s="1"/>
  <c r="AO651"/>
  <c r="AT651" s="1"/>
  <c r="AP648"/>
  <c r="AO647"/>
  <c r="AO644"/>
  <c r="AT644"/>
  <c r="AO639"/>
  <c r="AT639"/>
  <c r="AO637"/>
  <c r="AT637"/>
  <c r="AP635"/>
  <c r="AP632"/>
  <c r="AO631"/>
  <c r="AP629"/>
  <c r="AO626"/>
  <c r="AT626" s="1"/>
  <c r="AO625"/>
  <c r="AT625" s="1"/>
  <c r="AP623"/>
  <c r="AP622"/>
  <c r="AO619"/>
  <c r="AO617"/>
  <c r="AP614"/>
  <c r="AO611"/>
  <c r="AT611" s="1"/>
  <c r="AP607"/>
  <c r="AO606"/>
  <c r="AP602"/>
  <c r="AP599"/>
  <c r="AP592"/>
  <c r="AP577"/>
  <c r="AT577" s="1"/>
  <c r="AP576"/>
  <c r="AT576" s="1"/>
  <c r="AO563"/>
  <c r="AT563" s="1"/>
  <c r="AO562"/>
  <c r="AT562" s="1"/>
  <c r="AP560"/>
  <c r="AO559"/>
  <c r="AT559"/>
  <c r="AP557"/>
  <c r="AP548"/>
  <c r="AP545"/>
  <c r="AP539"/>
  <c r="AO532"/>
  <c r="AT532"/>
  <c r="AO530"/>
  <c r="AT530"/>
  <c r="AP523"/>
  <c r="AT512"/>
  <c r="AT484"/>
  <c r="AR270"/>
  <c r="AR121"/>
  <c r="B79" i="8"/>
  <c r="G79"/>
  <c r="E78"/>
  <c r="AP879" i="1"/>
  <c r="AT879" s="1"/>
  <c r="AP878"/>
  <c r="AP877"/>
  <c r="AP876"/>
  <c r="AP875"/>
  <c r="AT875"/>
  <c r="AP874"/>
  <c r="AT874"/>
  <c r="AP870"/>
  <c r="AT870" s="1"/>
  <c r="AO852"/>
  <c r="AT852" s="1"/>
  <c r="AO851"/>
  <c r="AT851" s="1"/>
  <c r="AO850"/>
  <c r="AP844"/>
  <c r="AT844" s="1"/>
  <c r="AP842"/>
  <c r="AT842" s="1"/>
  <c r="AP836"/>
  <c r="AP827"/>
  <c r="AT827" s="1"/>
  <c r="AO826"/>
  <c r="AT826" s="1"/>
  <c r="AP824"/>
  <c r="AT824" s="1"/>
  <c r="AP817"/>
  <c r="AT817" s="1"/>
  <c r="AP815"/>
  <c r="AT815" s="1"/>
  <c r="AP814"/>
  <c r="AO813"/>
  <c r="AT813"/>
  <c r="AO812"/>
  <c r="AT812"/>
  <c r="AO811"/>
  <c r="AT811"/>
  <c r="AP809"/>
  <c r="AT809"/>
  <c r="AP808"/>
  <c r="AP803"/>
  <c r="AT803" s="1"/>
  <c r="AO802"/>
  <c r="AT802" s="1"/>
  <c r="AP797"/>
  <c r="AT797" s="1"/>
  <c r="AP796"/>
  <c r="AO795"/>
  <c r="AT795" s="1"/>
  <c r="AP788"/>
  <c r="AT788" s="1"/>
  <c r="AO787"/>
  <c r="AT787" s="1"/>
  <c r="AP783"/>
  <c r="AT783" s="1"/>
  <c r="AP782"/>
  <c r="AP781"/>
  <c r="AO780"/>
  <c r="AT780" s="1"/>
  <c r="AO779"/>
  <c r="AT779" s="1"/>
  <c r="AP777"/>
  <c r="AT777" s="1"/>
  <c r="AP776"/>
  <c r="AO775"/>
  <c r="AT775" s="1"/>
  <c r="AP772"/>
  <c r="AT772" s="1"/>
  <c r="AP769"/>
  <c r="AT769" s="1"/>
  <c r="AO768"/>
  <c r="AP766"/>
  <c r="AT766" s="1"/>
  <c r="AO765"/>
  <c r="AO764"/>
  <c r="AO763"/>
  <c r="AT763" s="1"/>
  <c r="AV763"/>
  <c r="AP761"/>
  <c r="AP760"/>
  <c r="AO758"/>
  <c r="AT758" s="1"/>
  <c r="AO755"/>
  <c r="AT755" s="1"/>
  <c r="AP753"/>
  <c r="AT753" s="1"/>
  <c r="AO752"/>
  <c r="AT752" s="1"/>
  <c r="AP750"/>
  <c r="AT750" s="1"/>
  <c r="AO749"/>
  <c r="AT749" s="1"/>
  <c r="AO746"/>
  <c r="AT746" s="1"/>
  <c r="AP743"/>
  <c r="AT743" s="1"/>
  <c r="AP741"/>
  <c r="AT741" s="1"/>
  <c r="AP737"/>
  <c r="AT737" s="1"/>
  <c r="AP735"/>
  <c r="AT735" s="1"/>
  <c r="AO734"/>
  <c r="AT734" s="1"/>
  <c r="AO732"/>
  <c r="AT732" s="1"/>
  <c r="AP730"/>
  <c r="AT730" s="1"/>
  <c r="AP729"/>
  <c r="AT729" s="1"/>
  <c r="AO728"/>
  <c r="AT728" s="1"/>
  <c r="AP727"/>
  <c r="AT727" s="1"/>
  <c r="AO724"/>
  <c r="AT724" s="1"/>
  <c r="AO723"/>
  <c r="AT723" s="1"/>
  <c r="AO720"/>
  <c r="AT720" s="1"/>
  <c r="AO718"/>
  <c r="AP716"/>
  <c r="AP702"/>
  <c r="AT702" s="1"/>
  <c r="AO701"/>
  <c r="AT701" s="1"/>
  <c r="AP698"/>
  <c r="AT698" s="1"/>
  <c r="AP696"/>
  <c r="AT696" s="1"/>
  <c r="AO695"/>
  <c r="AP693"/>
  <c r="AO692"/>
  <c r="AT692" s="1"/>
  <c r="AP690"/>
  <c r="AT690" s="1"/>
  <c r="AP688"/>
  <c r="AT688" s="1"/>
  <c r="AO687"/>
  <c r="AT687" s="1"/>
  <c r="AP685"/>
  <c r="AT685" s="1"/>
  <c r="AO684"/>
  <c r="AT684" s="1"/>
  <c r="AP682"/>
  <c r="AT682" s="1"/>
  <c r="AO681"/>
  <c r="AT681" s="1"/>
  <c r="AP679"/>
  <c r="AO678"/>
  <c r="AT678"/>
  <c r="AP676"/>
  <c r="AT676"/>
  <c r="AP674"/>
  <c r="AT674"/>
  <c r="AO673"/>
  <c r="AT673"/>
  <c r="AP671"/>
  <c r="AT671"/>
  <c r="AP670"/>
  <c r="AT670"/>
  <c r="AP666"/>
  <c r="AT666"/>
  <c r="AP663"/>
  <c r="AT663"/>
  <c r="AP661"/>
  <c r="AT661"/>
  <c r="AO660"/>
  <c r="AT660"/>
  <c r="AP657"/>
  <c r="AT657"/>
  <c r="AP654"/>
  <c r="AP649"/>
  <c r="AT649" s="1"/>
  <c r="AO648"/>
  <c r="AT648" s="1"/>
  <c r="AP645"/>
  <c r="AT645" s="1"/>
  <c r="AP641"/>
  <c r="AT641" s="1"/>
  <c r="AP638"/>
  <c r="AP636"/>
  <c r="AT636" s="1"/>
  <c r="AO635"/>
  <c r="AT635" s="1"/>
  <c r="AP633"/>
  <c r="AT633" s="1"/>
  <c r="AP630"/>
  <c r="AO629"/>
  <c r="AP627"/>
  <c r="AT627" s="1"/>
  <c r="AP624"/>
  <c r="AT624" s="1"/>
  <c r="AO623"/>
  <c r="AO622"/>
  <c r="AP620"/>
  <c r="AT620" s="1"/>
  <c r="AP618"/>
  <c r="AP615"/>
  <c r="AO614"/>
  <c r="AT614"/>
  <c r="D15" i="29"/>
  <c r="AO607" i="1"/>
  <c r="AT607" s="1"/>
  <c r="AP603"/>
  <c r="D108" i="29"/>
  <c r="AO599" i="1"/>
  <c r="AP597"/>
  <c r="AT597" s="1"/>
  <c r="AP596"/>
  <c r="AP593"/>
  <c r="AO592"/>
  <c r="AP589"/>
  <c r="AT589" s="1"/>
  <c r="AO588"/>
  <c r="AT588" s="1"/>
  <c r="AO565"/>
  <c r="AT565" s="1"/>
  <c r="AO560"/>
  <c r="AT560" s="1"/>
  <c r="AO558"/>
  <c r="AT558" s="1"/>
  <c r="AO557"/>
  <c r="AT557" s="1"/>
  <c r="AO556"/>
  <c r="AT556" s="1"/>
  <c r="AP553"/>
  <c r="AO548"/>
  <c r="AO545"/>
  <c r="AT545" s="1"/>
  <c r="AP543"/>
  <c r="AT543" s="1"/>
  <c r="AO542"/>
  <c r="AT542" s="1"/>
  <c r="AP540"/>
  <c r="AT540" s="1"/>
  <c r="AO539"/>
  <c r="AT539" s="1"/>
  <c r="AP537"/>
  <c r="AO536"/>
  <c r="AT536" s="1"/>
  <c r="AP533"/>
  <c r="AT533" s="1"/>
  <c r="AP531"/>
  <c r="AT531" s="1"/>
  <c r="AP528"/>
  <c r="AT528" s="1"/>
  <c r="AP481"/>
  <c r="AT481" s="1"/>
  <c r="AT478"/>
  <c r="AR282"/>
  <c r="AP527"/>
  <c r="AT527"/>
  <c r="AO526"/>
  <c r="AT526"/>
  <c r="AP524"/>
  <c r="AO523"/>
  <c r="AT523" s="1"/>
  <c r="AP521"/>
  <c r="AP518"/>
  <c r="AO517"/>
  <c r="AT517" s="1"/>
  <c r="AO515"/>
  <c r="AT515" s="1"/>
  <c r="AO513"/>
  <c r="AT513" s="1"/>
  <c r="AP510"/>
  <c r="AO509"/>
  <c r="AT509"/>
  <c r="AP507"/>
  <c r="AP504"/>
  <c r="AO503"/>
  <c r="AT503"/>
  <c r="AO500"/>
  <c r="AT500"/>
  <c r="AO498"/>
  <c r="AT498"/>
  <c r="AP496"/>
  <c r="AO493"/>
  <c r="AT493" s="1"/>
  <c r="AP491"/>
  <c r="AP488"/>
  <c r="AP485"/>
  <c r="AO482"/>
  <c r="AT482" s="1"/>
  <c r="AP479"/>
  <c r="AO476"/>
  <c r="AT476" s="1"/>
  <c r="AP474"/>
  <c r="AO473"/>
  <c r="AT473"/>
  <c r="AP471"/>
  <c r="AP468"/>
  <c r="AO467"/>
  <c r="AP465"/>
  <c r="AO464"/>
  <c r="AT464" s="1"/>
  <c r="AP462"/>
  <c r="AO461"/>
  <c r="AT461"/>
  <c r="AP459"/>
  <c r="AP456"/>
  <c r="AO455"/>
  <c r="AO450"/>
  <c r="AP448"/>
  <c r="AO447"/>
  <c r="AT447" s="1"/>
  <c r="AP445"/>
  <c r="AP444"/>
  <c r="AP441"/>
  <c r="AO438"/>
  <c r="AT438" s="1"/>
  <c r="AX437"/>
  <c r="AP435"/>
  <c r="AO434"/>
  <c r="AT434" s="1"/>
  <c r="AO432"/>
  <c r="AT432" s="1"/>
  <c r="AP430"/>
  <c r="AO429"/>
  <c r="AT429" s="1"/>
  <c r="AP426"/>
  <c r="AO425"/>
  <c r="AP423"/>
  <c r="AP420"/>
  <c r="AP410"/>
  <c r="AO400"/>
  <c r="AO394"/>
  <c r="AP392"/>
  <c r="AP390"/>
  <c r="AP388"/>
  <c r="AP386"/>
  <c r="AT345"/>
  <c r="AO344"/>
  <c r="J86" i="4"/>
  <c r="AO282" i="1"/>
  <c r="AT282" s="1"/>
  <c r="AO280"/>
  <c r="AP279"/>
  <c r="AP278"/>
  <c r="AP276"/>
  <c r="AP267"/>
  <c r="AT267" s="1"/>
  <c r="AP251"/>
  <c r="AT251" s="1"/>
  <c r="AP241"/>
  <c r="AT241" s="1"/>
  <c r="AP215"/>
  <c r="AO214"/>
  <c r="AT214" s="1"/>
  <c r="AP211"/>
  <c r="AO210"/>
  <c r="AT210" s="1"/>
  <c r="AP208"/>
  <c r="AO206"/>
  <c r="AO201"/>
  <c r="AT201" s="1"/>
  <c r="AP195"/>
  <c r="AT195" s="1"/>
  <c r="AP184"/>
  <c r="AT184" s="1"/>
  <c r="AP182"/>
  <c r="AP180"/>
  <c r="AO176"/>
  <c r="AP174"/>
  <c r="AT174" s="1"/>
  <c r="AP150"/>
  <c r="AT150"/>
  <c r="S62" i="35"/>
  <c r="AP133" i="1"/>
  <c r="AT133" s="1"/>
  <c r="AP128"/>
  <c r="AT128" s="1"/>
  <c r="AP127"/>
  <c r="AT127" s="1"/>
  <c r="AP125"/>
  <c r="AT125" s="1"/>
  <c r="AO121"/>
  <c r="AT121" s="1"/>
  <c r="AO120"/>
  <c r="S829"/>
  <c r="D42" i="4"/>
  <c r="D42" i="8" s="1"/>
  <c r="AP15" i="1"/>
  <c r="AO14"/>
  <c r="B46" i="30"/>
  <c r="D46"/>
  <c r="E45"/>
  <c r="K45"/>
  <c r="B107"/>
  <c r="E106"/>
  <c r="AO521" i="1"/>
  <c r="AT521" s="1"/>
  <c r="AP519"/>
  <c r="AO518"/>
  <c r="AP516"/>
  <c r="AT516" s="1"/>
  <c r="AP514"/>
  <c r="AT514" s="1"/>
  <c r="AP511"/>
  <c r="AO510"/>
  <c r="AT510"/>
  <c r="AP508"/>
  <c r="AT508"/>
  <c r="AO507"/>
  <c r="AT507"/>
  <c r="AP505"/>
  <c r="AT505"/>
  <c r="AO504"/>
  <c r="AT504"/>
  <c r="AP501"/>
  <c r="AT501"/>
  <c r="AP499"/>
  <c r="AT499"/>
  <c r="AO496"/>
  <c r="AT496"/>
  <c r="AP494"/>
  <c r="AT494"/>
  <c r="AP492"/>
  <c r="AO491"/>
  <c r="AT491" s="1"/>
  <c r="AP489"/>
  <c r="AT489" s="1"/>
  <c r="AO488"/>
  <c r="AT488" s="1"/>
  <c r="AP486"/>
  <c r="AT486" s="1"/>
  <c r="AO485"/>
  <c r="AT485" s="1"/>
  <c r="AP483"/>
  <c r="AT483" s="1"/>
  <c r="AP480"/>
  <c r="AO479"/>
  <c r="AT479"/>
  <c r="AP477"/>
  <c r="AT477"/>
  <c r="AP475"/>
  <c r="AT475"/>
  <c r="AO474"/>
  <c r="AT474"/>
  <c r="AP472"/>
  <c r="AO471"/>
  <c r="AT471" s="1"/>
  <c r="AP469"/>
  <c r="AO468"/>
  <c r="AP466"/>
  <c r="AT466" s="1"/>
  <c r="AO465"/>
  <c r="AT465" s="1"/>
  <c r="AP463"/>
  <c r="AT463" s="1"/>
  <c r="AO462"/>
  <c r="AT462" s="1"/>
  <c r="AP460"/>
  <c r="AT460" s="1"/>
  <c r="AO459"/>
  <c r="AP457"/>
  <c r="AO456"/>
  <c r="AT456" s="1"/>
  <c r="AP453"/>
  <c r="AP451"/>
  <c r="AP449"/>
  <c r="AT449" s="1"/>
  <c r="AO448"/>
  <c r="AT448" s="1"/>
  <c r="AO445"/>
  <c r="AO444"/>
  <c r="AT444"/>
  <c r="AP442"/>
  <c r="AO441"/>
  <c r="AP439"/>
  <c r="AP436"/>
  <c r="AO435"/>
  <c r="AP433"/>
  <c r="AO430"/>
  <c r="AP427"/>
  <c r="AO426"/>
  <c r="AP424"/>
  <c r="AO423"/>
  <c r="AP421"/>
  <c r="AO420"/>
  <c r="AT420"/>
  <c r="AP418"/>
  <c r="AO417"/>
  <c r="AP416"/>
  <c r="AT416" s="1"/>
  <c r="AP414"/>
  <c r="AT414" s="1"/>
  <c r="AO413"/>
  <c r="AO410"/>
  <c r="AT410" s="1"/>
  <c r="AO401"/>
  <c r="AP399"/>
  <c r="AP398"/>
  <c r="AO397"/>
  <c r="AP395"/>
  <c r="AO392"/>
  <c r="AO390"/>
  <c r="AO388"/>
  <c r="AO386"/>
  <c r="AP382"/>
  <c r="AT382" s="1"/>
  <c r="AP330"/>
  <c r="AT330" s="1"/>
  <c r="AP329"/>
  <c r="AT329" s="1"/>
  <c r="AP328"/>
  <c r="AP327"/>
  <c r="AO279"/>
  <c r="AT279" s="1"/>
  <c r="AO278"/>
  <c r="AT278" s="1"/>
  <c r="AO276"/>
  <c r="AT276" s="1"/>
  <c r="AP273"/>
  <c r="AP272"/>
  <c r="AO271"/>
  <c r="AT271" s="1"/>
  <c r="AP259"/>
  <c r="AT259" s="1"/>
  <c r="AP243"/>
  <c r="AT243" s="1"/>
  <c r="AP237"/>
  <c r="AT237" s="1"/>
  <c r="AP235"/>
  <c r="AT235" s="1"/>
  <c r="AP232"/>
  <c r="AT232" s="1"/>
  <c r="AP227"/>
  <c r="AT227" s="1"/>
  <c r="AP226"/>
  <c r="AT226" s="1"/>
  <c r="AP225"/>
  <c r="AT225" s="1"/>
  <c r="AP224"/>
  <c r="AT224" s="1"/>
  <c r="AO215"/>
  <c r="AT215" s="1"/>
  <c r="AP212"/>
  <c r="AT212" s="1"/>
  <c r="AO211"/>
  <c r="AT211" s="1"/>
  <c r="AO208"/>
  <c r="AP204"/>
  <c r="AT204" s="1"/>
  <c r="AO203"/>
  <c r="AT203" s="1"/>
  <c r="AP199"/>
  <c r="AT199" s="1"/>
  <c r="AP193"/>
  <c r="AP190"/>
  <c r="AT190" s="1"/>
  <c r="AP186"/>
  <c r="AT186" s="1"/>
  <c r="AP183"/>
  <c r="AT183" s="1"/>
  <c r="AO182"/>
  <c r="AO180"/>
  <c r="AP178"/>
  <c r="AP142"/>
  <c r="AT142" s="1"/>
  <c r="AP140"/>
  <c r="AT140" s="1"/>
  <c r="AP139"/>
  <c r="AT139" s="1"/>
  <c r="AO15"/>
  <c r="AT15" s="1"/>
  <c r="AP198"/>
  <c r="AT198" s="1"/>
  <c r="AP179"/>
  <c r="H107" i="30"/>
  <c r="AS116" i="1"/>
  <c r="J57" i="7"/>
  <c r="K75" i="4"/>
  <c r="K76"/>
  <c r="K76" i="8" s="1"/>
  <c r="K77" i="4"/>
  <c r="K77" i="8" s="1"/>
  <c r="AP446" i="1"/>
  <c r="AT446"/>
  <c r="AP443"/>
  <c r="AT443"/>
  <c r="AO442"/>
  <c r="AT442"/>
  <c r="AO439"/>
  <c r="AP437"/>
  <c r="AO436"/>
  <c r="AP431"/>
  <c r="AT431" s="1"/>
  <c r="AP428"/>
  <c r="AO427"/>
  <c r="AO421"/>
  <c r="AO418"/>
  <c r="AP411"/>
  <c r="AO398"/>
  <c r="AO395"/>
  <c r="AT395" s="1"/>
  <c r="AP393"/>
  <c r="AP384"/>
  <c r="AP366"/>
  <c r="AT366" s="1"/>
  <c r="AO328"/>
  <c r="AT328" s="1"/>
  <c r="AO327"/>
  <c r="AT327" s="1"/>
  <c r="AP274"/>
  <c r="AT274" s="1"/>
  <c r="AO273"/>
  <c r="AP269"/>
  <c r="AT269" s="1"/>
  <c r="AP266"/>
  <c r="AT266" s="1"/>
  <c r="AP264"/>
  <c r="AT264" s="1"/>
  <c r="AP261"/>
  <c r="AT261" s="1"/>
  <c r="AP216"/>
  <c r="AP209"/>
  <c r="AP207"/>
  <c r="AP205"/>
  <c r="AP173"/>
  <c r="AT173"/>
  <c r="AP65"/>
  <c r="AT65"/>
  <c r="AP56"/>
  <c r="AO179"/>
  <c r="E100" i="30"/>
  <c r="K107"/>
  <c r="H18"/>
  <c r="K94"/>
  <c r="E94"/>
  <c r="H94"/>
  <c r="H95" s="1"/>
  <c r="N30"/>
  <c r="AO396" i="1"/>
  <c r="AO384"/>
  <c r="AP344"/>
  <c r="AP280"/>
  <c r="AP244"/>
  <c r="AT244" s="1"/>
  <c r="AO216"/>
  <c r="AO209"/>
  <c r="AT209" s="1"/>
  <c r="AP206"/>
  <c r="AO205"/>
  <c r="AP151"/>
  <c r="AT151" s="1"/>
  <c r="S63" i="35"/>
  <c r="AP135" i="1"/>
  <c r="AT135"/>
  <c r="AP120"/>
  <c r="AP14"/>
  <c r="E18" i="30"/>
  <c r="H46"/>
  <c r="E17"/>
  <c r="B18"/>
  <c r="B19"/>
  <c r="B100"/>
  <c r="K100"/>
  <c r="E99"/>
  <c r="H99"/>
  <c r="AO706" i="1"/>
  <c r="AO708"/>
  <c r="AO710"/>
  <c r="AO712"/>
  <c r="AO714"/>
  <c r="AT365"/>
  <c r="AO582"/>
  <c r="AO584"/>
  <c r="AO586"/>
  <c r="AP337"/>
  <c r="AT337" s="1"/>
  <c r="Q890" i="25"/>
  <c r="AS41" i="1"/>
  <c r="AS47"/>
  <c r="AA94"/>
  <c r="AA98"/>
  <c r="AP706"/>
  <c r="AP708"/>
  <c r="AP710"/>
  <c r="AP712"/>
  <c r="AP714"/>
  <c r="V402" i="27"/>
  <c r="V404"/>
  <c r="V406"/>
  <c r="V408"/>
  <c r="V640"/>
  <c r="AP569" i="1"/>
  <c r="AT569"/>
  <c r="AP580"/>
  <c r="AT580"/>
  <c r="AP582"/>
  <c r="AP584"/>
  <c r="AP586"/>
  <c r="M67" i="7"/>
  <c r="AA95" i="1"/>
  <c r="AA403"/>
  <c r="AA405"/>
  <c r="AA407"/>
  <c r="AA409"/>
  <c r="Z761"/>
  <c r="G88" i="29" s="1"/>
  <c r="G90" s="1"/>
  <c r="AO705" i="1"/>
  <c r="AO707"/>
  <c r="AO709"/>
  <c r="AO711"/>
  <c r="AO713"/>
  <c r="AO715"/>
  <c r="AO704"/>
  <c r="AO408"/>
  <c r="AV408"/>
  <c r="AP572"/>
  <c r="AT572" s="1"/>
  <c r="Y273" i="31"/>
  <c r="X273"/>
  <c r="X300"/>
  <c r="Y300"/>
  <c r="AO581" i="1"/>
  <c r="AO583"/>
  <c r="AT583" s="1"/>
  <c r="AO585"/>
  <c r="AO587"/>
  <c r="N67" i="7"/>
  <c r="N69" s="1"/>
  <c r="K82" i="4"/>
  <c r="K73" s="1"/>
  <c r="AS29" i="1"/>
  <c r="AS39"/>
  <c r="AS49"/>
  <c r="AA96"/>
  <c r="G14" i="4" s="1"/>
  <c r="G14" i="8" s="1"/>
  <c r="AA100" i="1"/>
  <c r="AP100" s="1"/>
  <c r="AT100" s="1"/>
  <c r="Z402"/>
  <c r="AO402" s="1"/>
  <c r="AP707"/>
  <c r="AP709"/>
  <c r="AP711"/>
  <c r="AP713"/>
  <c r="AT713" s="1"/>
  <c r="AP715"/>
  <c r="AP408"/>
  <c r="V403" i="27"/>
  <c r="V405"/>
  <c r="V407"/>
  <c r="V409"/>
  <c r="V667"/>
  <c r="AP581" i="1"/>
  <c r="AP583"/>
  <c r="AP585"/>
  <c r="AP587"/>
  <c r="AA97"/>
  <c r="AA101"/>
  <c r="G22" i="4"/>
  <c r="M22" s="1"/>
  <c r="AA402" i="1"/>
  <c r="AA404"/>
  <c r="AP404" s="1"/>
  <c r="AA406"/>
  <c r="AP406" s="1"/>
  <c r="AP29"/>
  <c r="AT29" s="1"/>
  <c r="AP30"/>
  <c r="AT30" s="1"/>
  <c r="AP38"/>
  <c r="AT38" s="1"/>
  <c r="AP42"/>
  <c r="AT42" s="1"/>
  <c r="AP46"/>
  <c r="AT46" s="1"/>
  <c r="AP228"/>
  <c r="AT228" s="1"/>
  <c r="AO72"/>
  <c r="AT72" s="1"/>
  <c r="AO76"/>
  <c r="AT76" s="1"/>
  <c r="AO80"/>
  <c r="AT80" s="1"/>
  <c r="AO84"/>
  <c r="AT84" s="1"/>
  <c r="AO88"/>
  <c r="AT88" s="1"/>
  <c r="AO105"/>
  <c r="AT105" s="1"/>
  <c r="AO109"/>
  <c r="AT109" s="1"/>
  <c r="AO129"/>
  <c r="AT129" s="1"/>
  <c r="AO137"/>
  <c r="AT137" s="1"/>
  <c r="AO145"/>
  <c r="AT145" s="1"/>
  <c r="AO152"/>
  <c r="AT152" s="1"/>
  <c r="AO156"/>
  <c r="AT156" s="1"/>
  <c r="AO161"/>
  <c r="AT161" s="1"/>
  <c r="AO165"/>
  <c r="AT165" s="1"/>
  <c r="AO169"/>
  <c r="AT169" s="1"/>
  <c r="AO185"/>
  <c r="AT185" s="1"/>
  <c r="AO219"/>
  <c r="AT219" s="1"/>
  <c r="AO230"/>
  <c r="AT230" s="1"/>
  <c r="AO240"/>
  <c r="AT240" s="1"/>
  <c r="AO248"/>
  <c r="AT248" s="1"/>
  <c r="AO254"/>
  <c r="AT254" s="1"/>
  <c r="AO295"/>
  <c r="AT295" s="1"/>
  <c r="AO299"/>
  <c r="AT299" s="1"/>
  <c r="AO303"/>
  <c r="AT303" s="1"/>
  <c r="AO307"/>
  <c r="AT307" s="1"/>
  <c r="AO311"/>
  <c r="AT311" s="1"/>
  <c r="AO315"/>
  <c r="AT315" s="1"/>
  <c r="AO319"/>
  <c r="AT319" s="1"/>
  <c r="AO324"/>
  <c r="AT324" s="1"/>
  <c r="AO332"/>
  <c r="AT332" s="1"/>
  <c r="AO336"/>
  <c r="AT336" s="1"/>
  <c r="AO341"/>
  <c r="AT341" s="1"/>
  <c r="AO347"/>
  <c r="AT347" s="1"/>
  <c r="AO351"/>
  <c r="AT351" s="1"/>
  <c r="AO355"/>
  <c r="AT355" s="1"/>
  <c r="AO359"/>
  <c r="AT359" s="1"/>
  <c r="AO363"/>
  <c r="AT363" s="1"/>
  <c r="AO371"/>
  <c r="AT371" s="1"/>
  <c r="AO375"/>
  <c r="AT375" s="1"/>
  <c r="AO379"/>
  <c r="AT379" s="1"/>
  <c r="AO575"/>
  <c r="AT575" s="1"/>
  <c r="AO832"/>
  <c r="AT832" s="1"/>
  <c r="AO838"/>
  <c r="AT838"/>
  <c r="AO846"/>
  <c r="AT846"/>
  <c r="AO861"/>
  <c r="AT861" s="1"/>
  <c r="AO865"/>
  <c r="AT865" s="1"/>
  <c r="AO887"/>
  <c r="AT887" s="1"/>
  <c r="Z403"/>
  <c r="Z407"/>
  <c r="AP409"/>
  <c r="AP31"/>
  <c r="AT31" s="1"/>
  <c r="AP39"/>
  <c r="AT39" s="1"/>
  <c r="AP43"/>
  <c r="AT43" s="1"/>
  <c r="AP47"/>
  <c r="AT47" s="1"/>
  <c r="AP51"/>
  <c r="AT51" s="1"/>
  <c r="AO54"/>
  <c r="AT54" s="1"/>
  <c r="AO73"/>
  <c r="AT73" s="1"/>
  <c r="AO77"/>
  <c r="AT77" s="1"/>
  <c r="AO81"/>
  <c r="AT81" s="1"/>
  <c r="AO85"/>
  <c r="AT85" s="1"/>
  <c r="AO89"/>
  <c r="AT89" s="1"/>
  <c r="AO106"/>
  <c r="AT106" s="1"/>
  <c r="AO110"/>
  <c r="AT110" s="1"/>
  <c r="AO123"/>
  <c r="AT123" s="1"/>
  <c r="AO131"/>
  <c r="AT131" s="1"/>
  <c r="AO138"/>
  <c r="AT138" s="1"/>
  <c r="AO147"/>
  <c r="AT147" s="1"/>
  <c r="AO153"/>
  <c r="AT153" s="1"/>
  <c r="AO157"/>
  <c r="AT157" s="1"/>
  <c r="AO162"/>
  <c r="AT162" s="1"/>
  <c r="AO166"/>
  <c r="AT166" s="1"/>
  <c r="AO170"/>
  <c r="AT170" s="1"/>
  <c r="AO188"/>
  <c r="AT188" s="1"/>
  <c r="AO221"/>
  <c r="AT221" s="1"/>
  <c r="AO231"/>
  <c r="AT231" s="1"/>
  <c r="AO245"/>
  <c r="AT245" s="1"/>
  <c r="AO249"/>
  <c r="AT249" s="1"/>
  <c r="AO255"/>
  <c r="AT255" s="1"/>
  <c r="AO291"/>
  <c r="AT291" s="1"/>
  <c r="AO296"/>
  <c r="AT296" s="1"/>
  <c r="AO300"/>
  <c r="AT300" s="1"/>
  <c r="AO304"/>
  <c r="AT304" s="1"/>
  <c r="AO308"/>
  <c r="AT308" s="1"/>
  <c r="AO312"/>
  <c r="AT312" s="1"/>
  <c r="AO316"/>
  <c r="AT316" s="1"/>
  <c r="AO320"/>
  <c r="AT320" s="1"/>
  <c r="AO325"/>
  <c r="AT325" s="1"/>
  <c r="AO333"/>
  <c r="AT333" s="1"/>
  <c r="AO338"/>
  <c r="AT338" s="1"/>
  <c r="AO342"/>
  <c r="AT342" s="1"/>
  <c r="AO348"/>
  <c r="AT348" s="1"/>
  <c r="AO352"/>
  <c r="AT352" s="1"/>
  <c r="AO356"/>
  <c r="AT356" s="1"/>
  <c r="AO360"/>
  <c r="AT360" s="1"/>
  <c r="AO368"/>
  <c r="AT368" s="1"/>
  <c r="AO372"/>
  <c r="AT372" s="1"/>
  <c r="AO376"/>
  <c r="AT376" s="1"/>
  <c r="AO415"/>
  <c r="AT415" s="1"/>
  <c r="AO579"/>
  <c r="AT579" s="1"/>
  <c r="AO833"/>
  <c r="AT833" s="1"/>
  <c r="AO839"/>
  <c r="AT839" s="1"/>
  <c r="AO858"/>
  <c r="AT858" s="1"/>
  <c r="AO862"/>
  <c r="AT862" s="1"/>
  <c r="AO866"/>
  <c r="AT866" s="1"/>
  <c r="AO18"/>
  <c r="AT18" s="1"/>
  <c r="AP94"/>
  <c r="AT94" s="1"/>
  <c r="AP98"/>
  <c r="AT98" s="1"/>
  <c r="Z404"/>
  <c r="AP405"/>
  <c r="Z409"/>
  <c r="AO409" s="1"/>
  <c r="AT409" s="1"/>
  <c r="V402" i="20"/>
  <c r="AP27" i="1"/>
  <c r="AT27"/>
  <c r="AP32"/>
  <c r="AT32"/>
  <c r="AP40"/>
  <c r="AT40"/>
  <c r="AP44"/>
  <c r="AT44"/>
  <c r="AP48"/>
  <c r="AT48"/>
  <c r="AP52"/>
  <c r="AT52"/>
  <c r="AP53"/>
  <c r="AT53"/>
  <c r="AO55"/>
  <c r="AT55"/>
  <c r="AO74"/>
  <c r="AT74"/>
  <c r="AO78"/>
  <c r="AT78" s="1"/>
  <c r="AO82"/>
  <c r="AT82" s="1"/>
  <c r="AO86"/>
  <c r="AT86" s="1"/>
  <c r="AO103"/>
  <c r="AT103" s="1"/>
  <c r="AO107"/>
  <c r="AT107" s="1"/>
  <c r="AO111"/>
  <c r="AT111" s="1"/>
  <c r="AO124"/>
  <c r="AT124" s="1"/>
  <c r="AO134"/>
  <c r="AT134"/>
  <c r="AO141"/>
  <c r="AT141"/>
  <c r="AO148"/>
  <c r="AT148"/>
  <c r="AO154"/>
  <c r="AT154"/>
  <c r="AO158"/>
  <c r="AT158"/>
  <c r="AO163"/>
  <c r="AT163"/>
  <c r="AO167"/>
  <c r="AT167"/>
  <c r="AO171"/>
  <c r="AT171"/>
  <c r="AO189"/>
  <c r="AT189"/>
  <c r="AO223"/>
  <c r="AT223"/>
  <c r="AO236"/>
  <c r="AT236"/>
  <c r="AO246"/>
  <c r="AT246"/>
  <c r="AO250"/>
  <c r="AT250"/>
  <c r="AO256"/>
  <c r="AT256"/>
  <c r="AO292"/>
  <c r="AT292"/>
  <c r="AO297"/>
  <c r="AT297" s="1"/>
  <c r="AO301"/>
  <c r="AT301" s="1"/>
  <c r="AO305"/>
  <c r="AT305" s="1"/>
  <c r="AO309"/>
  <c r="AT309" s="1"/>
  <c r="AO313"/>
  <c r="AT313" s="1"/>
  <c r="AO317"/>
  <c r="AT317" s="1"/>
  <c r="AO321"/>
  <c r="AT321" s="1"/>
  <c r="AO326"/>
  <c r="AT326" s="1"/>
  <c r="AO334"/>
  <c r="AT334" s="1"/>
  <c r="AO339"/>
  <c r="AT339" s="1"/>
  <c r="AO343"/>
  <c r="AT343" s="1"/>
  <c r="AO349"/>
  <c r="AT349" s="1"/>
  <c r="AO353"/>
  <c r="AT353"/>
  <c r="AO357"/>
  <c r="AO361"/>
  <c r="AT361" s="1"/>
  <c r="AO369"/>
  <c r="AT369" s="1"/>
  <c r="AO373"/>
  <c r="AT373" s="1"/>
  <c r="AO377"/>
  <c r="AT377" s="1"/>
  <c r="AO573"/>
  <c r="AT573" s="1"/>
  <c r="AO604"/>
  <c r="AT604" s="1"/>
  <c r="AO834"/>
  <c r="AT834" s="1"/>
  <c r="AO840"/>
  <c r="AT840" s="1"/>
  <c r="AO859"/>
  <c r="AT859" s="1"/>
  <c r="AO863"/>
  <c r="AT863" s="1"/>
  <c r="AO867"/>
  <c r="AT867" s="1"/>
  <c r="AO21"/>
  <c r="AT21" s="1"/>
  <c r="AP97"/>
  <c r="AT97" s="1"/>
  <c r="AP402"/>
  <c r="AO403"/>
  <c r="AT403" s="1"/>
  <c r="Z405"/>
  <c r="AO405" s="1"/>
  <c r="AO407"/>
  <c r="AP28"/>
  <c r="AT28" s="1"/>
  <c r="AP33"/>
  <c r="AT33" s="1"/>
  <c r="AP34"/>
  <c r="AT34" s="1"/>
  <c r="AP35"/>
  <c r="AT35" s="1"/>
  <c r="AP36"/>
  <c r="AT36" s="1"/>
  <c r="AP37"/>
  <c r="AT37" s="1"/>
  <c r="AP41"/>
  <c r="AT41" s="1"/>
  <c r="AP45"/>
  <c r="AT45" s="1"/>
  <c r="AP49"/>
  <c r="AT49" s="1"/>
  <c r="AO71"/>
  <c r="AT71" s="1"/>
  <c r="AO75"/>
  <c r="AT75" s="1"/>
  <c r="AO79"/>
  <c r="AT79" s="1"/>
  <c r="AO83"/>
  <c r="AT83" s="1"/>
  <c r="AO87"/>
  <c r="AT87" s="1"/>
  <c r="AO104"/>
  <c r="AT104" s="1"/>
  <c r="AO108"/>
  <c r="AT108" s="1"/>
  <c r="AO112"/>
  <c r="AT112" s="1"/>
  <c r="AO126"/>
  <c r="AT126" s="1"/>
  <c r="AO136"/>
  <c r="AT136" s="1"/>
  <c r="AO144"/>
  <c r="AT144" s="1"/>
  <c r="AO149"/>
  <c r="AO155"/>
  <c r="AT155" s="1"/>
  <c r="AO159"/>
  <c r="AT159" s="1"/>
  <c r="AO164"/>
  <c r="AT164" s="1"/>
  <c r="AO168"/>
  <c r="AT168" s="1"/>
  <c r="AO172"/>
  <c r="AT172" s="1"/>
  <c r="AO196"/>
  <c r="AT196" s="1"/>
  <c r="AO229"/>
  <c r="AT229" s="1"/>
  <c r="AO239"/>
  <c r="AT239" s="1"/>
  <c r="AO247"/>
  <c r="AT247" s="1"/>
  <c r="AO253"/>
  <c r="AT253" s="1"/>
  <c r="AO283"/>
  <c r="AT283" s="1"/>
  <c r="AO294"/>
  <c r="AT294" s="1"/>
  <c r="AO298"/>
  <c r="AT298"/>
  <c r="AO302"/>
  <c r="AT302"/>
  <c r="AO306"/>
  <c r="AT306"/>
  <c r="AO310"/>
  <c r="AT310"/>
  <c r="AO314"/>
  <c r="AT314" s="1"/>
  <c r="AO318"/>
  <c r="AT318" s="1"/>
  <c r="AO323"/>
  <c r="AT323" s="1"/>
  <c r="AO331"/>
  <c r="AT331" s="1"/>
  <c r="AO335"/>
  <c r="AT335" s="1"/>
  <c r="AO340"/>
  <c r="AT340" s="1"/>
  <c r="AO346"/>
  <c r="AT346" s="1"/>
  <c r="AO350"/>
  <c r="AT350" s="1"/>
  <c r="AO354"/>
  <c r="AT354" s="1"/>
  <c r="AO358"/>
  <c r="AT358" s="1"/>
  <c r="AO362"/>
  <c r="AT362" s="1"/>
  <c r="AO370"/>
  <c r="AT370" s="1"/>
  <c r="AO374"/>
  <c r="AT374" s="1"/>
  <c r="AO378"/>
  <c r="AT378" s="1"/>
  <c r="AO574"/>
  <c r="AT574" s="1"/>
  <c r="AO608"/>
  <c r="AT608" s="1"/>
  <c r="AO837"/>
  <c r="AT837"/>
  <c r="AO841"/>
  <c r="AT841"/>
  <c r="AO860"/>
  <c r="AT860"/>
  <c r="AO864"/>
  <c r="AT864"/>
  <c r="AO884"/>
  <c r="AT884" s="1"/>
  <c r="AO23"/>
  <c r="AT23" s="1"/>
  <c r="AP101"/>
  <c r="AT101" s="1"/>
  <c r="AP403"/>
  <c r="AO404"/>
  <c r="Z406"/>
  <c r="AO406" s="1"/>
  <c r="AT406" s="1"/>
  <c r="AP407"/>
  <c r="Q13" i="25"/>
  <c r="AT582" i="1"/>
  <c r="AT712"/>
  <c r="H19" i="30"/>
  <c r="K19"/>
  <c r="N19" s="1"/>
  <c r="E19"/>
  <c r="B20"/>
  <c r="AT14" i="1"/>
  <c r="AT120"/>
  <c r="AT206"/>
  <c r="AT280"/>
  <c r="AT836"/>
  <c r="K79" i="8"/>
  <c r="AT703" i="1"/>
  <c r="AT553"/>
  <c r="J107" i="30"/>
  <c r="AT781" i="1"/>
  <c r="AT808"/>
  <c r="AO761"/>
  <c r="AT761" s="1"/>
  <c r="M10" i="4"/>
  <c r="K61"/>
  <c r="J74" i="8"/>
  <c r="R82" i="35"/>
  <c r="R68"/>
  <c r="U89"/>
  <c r="U69"/>
  <c r="O88"/>
  <c r="R118" s="1"/>
  <c r="U68"/>
  <c r="U108"/>
  <c r="U118"/>
  <c r="U86"/>
  <c r="U107"/>
  <c r="P75" i="29"/>
  <c r="P76" s="1"/>
  <c r="U98" i="35"/>
  <c r="V110" s="1"/>
  <c r="P114" i="29"/>
  <c r="P114" i="30" s="1"/>
  <c r="U113" i="35"/>
  <c r="P77" i="29"/>
  <c r="P77" i="30" s="1"/>
  <c r="U74" i="35"/>
  <c r="R71"/>
  <c r="S40"/>
  <c r="R40" s="1"/>
  <c r="P64"/>
  <c r="O64" s="1"/>
  <c r="R28"/>
  <c r="S28" s="1"/>
  <c r="U105"/>
  <c r="U83"/>
  <c r="R85"/>
  <c r="U77"/>
  <c r="O85"/>
  <c r="R115" s="1"/>
  <c r="O74"/>
  <c r="R104" s="1"/>
  <c r="S67"/>
  <c r="R67" s="1"/>
  <c r="U78"/>
  <c r="U102"/>
  <c r="P67"/>
  <c r="O67" s="1"/>
  <c r="P55" i="29"/>
  <c r="P55" i="30" s="1"/>
  <c r="V117" i="35"/>
  <c r="U104"/>
  <c r="V114"/>
  <c r="O77"/>
  <c r="R107" s="1"/>
  <c r="P66" i="4"/>
  <c r="P66" i="8" s="1"/>
  <c r="P32" i="29"/>
  <c r="P32" i="30" s="1"/>
  <c r="P54" i="29"/>
  <c r="P54" i="30" s="1"/>
  <c r="U101" i="35"/>
  <c r="U72"/>
  <c r="R74"/>
  <c r="U119"/>
  <c r="P115" i="29"/>
  <c r="P115" i="30" s="1"/>
  <c r="P67" i="4"/>
  <c r="P67" i="8" s="1"/>
  <c r="U88" i="35"/>
  <c r="R88"/>
  <c r="P30" i="29"/>
  <c r="P31" s="1"/>
  <c r="O28" i="35"/>
  <c r="P28" s="1"/>
  <c r="P40"/>
  <c r="O40" s="1"/>
  <c r="R52"/>
  <c r="S52" s="1"/>
  <c r="U82"/>
  <c r="R77"/>
  <c r="U112"/>
  <c r="U71"/>
  <c r="O82"/>
  <c r="R112" s="1"/>
  <c r="S121" s="1"/>
  <c r="U115"/>
  <c r="O71"/>
  <c r="R101" s="1"/>
  <c r="O68"/>
  <c r="U75"/>
  <c r="U85"/>
  <c r="U99"/>
  <c r="U116"/>
  <c r="D18" i="30"/>
  <c r="AT453" i="1"/>
  <c r="D66" i="29"/>
  <c r="M64"/>
  <c r="D64" i="30"/>
  <c r="AT519" i="1"/>
  <c r="M69" i="29"/>
  <c r="D69" i="30"/>
  <c r="J105"/>
  <c r="J109" i="29"/>
  <c r="D13" i="30"/>
  <c r="D22" i="29"/>
  <c r="D26" i="30"/>
  <c r="M26"/>
  <c r="M26" i="29"/>
  <c r="D32" i="30"/>
  <c r="M32" s="1"/>
  <c r="M32" i="29"/>
  <c r="D43" i="8"/>
  <c r="J68"/>
  <c r="J35" i="30"/>
  <c r="J38" i="29"/>
  <c r="G19" i="30"/>
  <c r="M36" i="29"/>
  <c r="D36" i="30"/>
  <c r="M36" s="1"/>
  <c r="AP911" i="1"/>
  <c r="AA273" i="31"/>
  <c r="AT408" i="1"/>
  <c r="AT711"/>
  <c r="G15" i="4"/>
  <c r="AT710" i="1"/>
  <c r="N99" i="30"/>
  <c r="K18"/>
  <c r="N18" s="1"/>
  <c r="AT178" i="1"/>
  <c r="O18" i="36"/>
  <c r="B18" s="1"/>
  <c r="N45" i="30"/>
  <c r="AT603" i="1"/>
  <c r="AT814"/>
  <c r="AT876"/>
  <c r="AT782"/>
  <c r="J18" i="30"/>
  <c r="AT776" i="1"/>
  <c r="M70" i="8"/>
  <c r="D102" i="29"/>
  <c r="M98"/>
  <c r="D98" i="30"/>
  <c r="J53" i="29"/>
  <c r="M55"/>
  <c r="M58" s="1"/>
  <c r="D55" i="30"/>
  <c r="D58" i="29"/>
  <c r="D68" i="30"/>
  <c r="D70" s="1"/>
  <c r="D70" i="29"/>
  <c r="AT638" i="1"/>
  <c r="D40" i="8"/>
  <c r="J79" i="30"/>
  <c r="N81" i="4"/>
  <c r="Q81" i="8"/>
  <c r="J101"/>
  <c r="J93"/>
  <c r="J104"/>
  <c r="L59" i="39" s="1"/>
  <c r="L58" s="1"/>
  <c r="B33" i="36"/>
  <c r="N33"/>
  <c r="AT404" i="1"/>
  <c r="AT357"/>
  <c r="G22" i="8"/>
  <c r="AT709" i="1"/>
  <c r="AT586"/>
  <c r="AT708"/>
  <c r="B101" i="30"/>
  <c r="H100"/>
  <c r="J100"/>
  <c r="D100"/>
  <c r="M100" s="1"/>
  <c r="G100"/>
  <c r="AT205" i="1"/>
  <c r="AP908"/>
  <c r="AT56"/>
  <c r="AP907"/>
  <c r="AT436"/>
  <c r="K75" i="8"/>
  <c r="AT423" i="1"/>
  <c r="AT430"/>
  <c r="AT445"/>
  <c r="N106" i="30"/>
  <c r="B47"/>
  <c r="E46"/>
  <c r="G46"/>
  <c r="J86" i="8"/>
  <c r="J84" i="4"/>
  <c r="J87"/>
  <c r="M86"/>
  <c r="O39" i="36"/>
  <c r="AT762" i="1"/>
  <c r="AT820"/>
  <c r="AT642"/>
  <c r="AT804"/>
  <c r="AT857"/>
  <c r="M37" i="29"/>
  <c r="D37" i="30"/>
  <c r="M101" i="29"/>
  <c r="AT877" i="1"/>
  <c r="M107" i="29"/>
  <c r="D107" i="30"/>
  <c r="J68"/>
  <c r="J70" s="1"/>
  <c r="J70" i="29"/>
  <c r="J46" i="30"/>
  <c r="D19"/>
  <c r="M19" i="29"/>
  <c r="AT524" i="1"/>
  <c r="D27" i="29"/>
  <c r="D24" i="30"/>
  <c r="D27" s="1"/>
  <c r="J19"/>
  <c r="H74" i="8"/>
  <c r="H40"/>
  <c r="M8" i="36"/>
  <c r="G6" i="4"/>
  <c r="G6" i="8" s="1"/>
  <c r="R8" i="36"/>
  <c r="M6"/>
  <c r="D83" i="30"/>
  <c r="D85" i="29"/>
  <c r="M83"/>
  <c r="AT759" i="1"/>
  <c r="M61" i="8"/>
  <c r="N10"/>
  <c r="N61"/>
  <c r="AT149" i="1"/>
  <c r="AP910"/>
  <c r="G45" i="29"/>
  <c r="G45" i="30" s="1"/>
  <c r="AT587" i="1"/>
  <c r="AT715"/>
  <c r="AT707"/>
  <c r="AT584"/>
  <c r="AT714"/>
  <c r="AT706"/>
  <c r="N94" i="30"/>
  <c r="AT179" i="1"/>
  <c r="O19" i="36"/>
  <c r="B19" s="1"/>
  <c r="B108" i="30"/>
  <c r="D108"/>
  <c r="E107"/>
  <c r="N107" s="1"/>
  <c r="G107"/>
  <c r="AT344" i="1"/>
  <c r="M108" i="29"/>
  <c r="D15" i="30"/>
  <c r="D22" s="1"/>
  <c r="M15" i="29"/>
  <c r="B80" i="8"/>
  <c r="J79"/>
  <c r="E79"/>
  <c r="N79" s="1"/>
  <c r="H79"/>
  <c r="AT882" i="1"/>
  <c r="AT878"/>
  <c r="M50" i="29"/>
  <c r="AT596" i="1"/>
  <c r="AT796"/>
  <c r="D79" i="8"/>
  <c r="D106" i="30"/>
  <c r="M106" i="29"/>
  <c r="O37" i="36"/>
  <c r="B37" s="1"/>
  <c r="AT760" i="1"/>
  <c r="K46" i="30"/>
  <c r="D101" i="4"/>
  <c r="D104"/>
  <c r="E93"/>
  <c r="D92" i="8"/>
  <c r="E93" s="1"/>
  <c r="N49"/>
  <c r="J98" i="30"/>
  <c r="M98" s="1"/>
  <c r="J102" i="29"/>
  <c r="H37" i="8"/>
  <c r="H35" i="4"/>
  <c r="J66" i="29"/>
  <c r="J64" i="30"/>
  <c r="J66" s="1"/>
  <c r="D65"/>
  <c r="M65" i="29"/>
  <c r="A564" i="1"/>
  <c r="N564"/>
  <c r="AJ564"/>
  <c r="N563"/>
  <c r="AJ563"/>
  <c r="AT618"/>
  <c r="D45" i="8"/>
  <c r="H68" i="4"/>
  <c r="H72"/>
  <c r="H71" i="8"/>
  <c r="D88" i="30"/>
  <c r="D90" i="29"/>
  <c r="Q44" i="8"/>
  <c r="N44"/>
  <c r="N44" i="4"/>
  <c r="H35" i="8"/>
  <c r="D38" i="29"/>
  <c r="M35"/>
  <c r="D35" i="30"/>
  <c r="D79"/>
  <c r="D81" i="29"/>
  <c r="D109"/>
  <c r="H77" i="4"/>
  <c r="G57" i="7"/>
  <c r="H75" i="4"/>
  <c r="H76"/>
  <c r="N19" i="36"/>
  <c r="D85" i="30"/>
  <c r="H101"/>
  <c r="E101"/>
  <c r="J101"/>
  <c r="K101"/>
  <c r="K102" s="1"/>
  <c r="G101"/>
  <c r="O38" i="36"/>
  <c r="B38" s="1"/>
  <c r="B21" i="30"/>
  <c r="K20"/>
  <c r="H20"/>
  <c r="E20"/>
  <c r="D20"/>
  <c r="M45" i="29"/>
  <c r="D104" i="8"/>
  <c r="D59" i="39" s="1"/>
  <c r="D58" s="1"/>
  <c r="E80" i="8"/>
  <c r="B81"/>
  <c r="H80"/>
  <c r="D80"/>
  <c r="J80"/>
  <c r="K80"/>
  <c r="M107" i="30"/>
  <c r="D101"/>
  <c r="M101"/>
  <c r="N39" i="36"/>
  <c r="B39"/>
  <c r="J84" i="8"/>
  <c r="J87"/>
  <c r="N46" i="30"/>
  <c r="G15" i="8"/>
  <c r="M15" i="4"/>
  <c r="R98" i="35"/>
  <c r="K47" i="30"/>
  <c r="B48"/>
  <c r="D47"/>
  <c r="E47"/>
  <c r="H47"/>
  <c r="J47"/>
  <c r="G47"/>
  <c r="M102" i="29"/>
  <c r="N18" i="36"/>
  <c r="M35" i="30"/>
  <c r="E108"/>
  <c r="G108"/>
  <c r="J108"/>
  <c r="H108"/>
  <c r="H109" s="1"/>
  <c r="K108"/>
  <c r="K109" s="1"/>
  <c r="M61" i="4"/>
  <c r="N10"/>
  <c r="N61"/>
  <c r="B82" i="8"/>
  <c r="K81"/>
  <c r="E81"/>
  <c r="D81"/>
  <c r="H81"/>
  <c r="J81"/>
  <c r="G81"/>
  <c r="N38" i="36"/>
  <c r="N101" i="30"/>
  <c r="B49"/>
  <c r="G48"/>
  <c r="D48"/>
  <c r="H48"/>
  <c r="J48"/>
  <c r="E48"/>
  <c r="K48"/>
  <c r="G21"/>
  <c r="J21"/>
  <c r="E21"/>
  <c r="K21"/>
  <c r="H21"/>
  <c r="D21"/>
  <c r="H82" i="8"/>
  <c r="B50" i="30"/>
  <c r="K49"/>
  <c r="E49"/>
  <c r="H49"/>
  <c r="J49"/>
  <c r="D49"/>
  <c r="B51"/>
  <c r="K50"/>
  <c r="G50"/>
  <c r="E50"/>
  <c r="J50"/>
  <c r="H50"/>
  <c r="D50"/>
  <c r="E51"/>
  <c r="H51"/>
  <c r="K51"/>
  <c r="J51"/>
  <c r="D51"/>
  <c r="G34" i="8" l="1"/>
  <c r="M33"/>
  <c r="G30"/>
  <c r="M80" i="4"/>
  <c r="G80" i="8"/>
  <c r="R4" i="36"/>
  <c r="D6" i="4"/>
  <c r="D6" i="8" s="1"/>
  <c r="M2" i="36"/>
  <c r="M4"/>
  <c r="M97" i="30"/>
  <c r="M102" s="1"/>
  <c r="G102"/>
  <c r="G43"/>
  <c r="M43" i="29"/>
  <c r="M18"/>
  <c r="G18" i="30"/>
  <c r="M18" s="1"/>
  <c r="N70" i="8"/>
  <c r="H72"/>
  <c r="J30"/>
  <c r="J34"/>
  <c r="M32"/>
  <c r="M47" i="30"/>
  <c r="N80" i="8"/>
  <c r="D101"/>
  <c r="J102" i="30"/>
  <c r="M65"/>
  <c r="D109"/>
  <c r="AP96" i="1"/>
  <c r="AT96" s="1"/>
  <c r="AA300" i="31"/>
  <c r="AT208" i="1"/>
  <c r="AT435"/>
  <c r="AT518"/>
  <c r="AT548"/>
  <c r="AT599"/>
  <c r="AT622"/>
  <c r="AT850"/>
  <c r="AT822"/>
  <c r="M37" i="4"/>
  <c r="G38"/>
  <c r="K40" i="29"/>
  <c r="E111"/>
  <c r="AS334" i="1"/>
  <c r="H45" i="4"/>
  <c r="G38" i="30"/>
  <c r="G44" i="29"/>
  <c r="D62" i="30"/>
  <c r="AS624" i="1"/>
  <c r="AS706"/>
  <c r="AR193"/>
  <c r="AS864"/>
  <c r="AS854"/>
  <c r="AT677"/>
  <c r="AT668"/>
  <c r="AS611"/>
  <c r="AT561"/>
  <c r="AS509"/>
  <c r="AT440"/>
  <c r="M19" i="8"/>
  <c r="N86"/>
  <c r="AS40" i="1"/>
  <c r="AS48"/>
  <c r="V121" i="35"/>
  <c r="V80"/>
  <c r="M43" i="30"/>
  <c r="G66"/>
  <c r="G95"/>
  <c r="M34"/>
  <c r="AS234" i="1"/>
  <c r="J26" i="8"/>
  <c r="AS756" i="1"/>
  <c r="AT61"/>
  <c r="N32" i="8"/>
  <c r="AP647" i="1"/>
  <c r="AT647" s="1"/>
  <c r="AP619"/>
  <c r="AP606"/>
  <c r="AT598"/>
  <c r="AS587"/>
  <c r="AS579"/>
  <c r="AT544"/>
  <c r="AP467"/>
  <c r="AP400"/>
  <c r="AR287"/>
  <c r="AR276"/>
  <c r="N18" i="8"/>
  <c r="G85" i="4"/>
  <c r="AT289" i="1"/>
  <c r="E85" i="30"/>
  <c r="N105"/>
  <c r="K66"/>
  <c r="AS75" i="1"/>
  <c r="AT92"/>
  <c r="AS154"/>
  <c r="AS158"/>
  <c r="AS278"/>
  <c r="AR290"/>
  <c r="AS292"/>
  <c r="AS350"/>
  <c r="AS434"/>
  <c r="AS449"/>
  <c r="AS516"/>
  <c r="AS711"/>
  <c r="AS839"/>
  <c r="AS841"/>
  <c r="AS845"/>
  <c r="AS865"/>
  <c r="AS881"/>
  <c r="M116" i="29"/>
  <c r="E81" i="30"/>
  <c r="P20" i="35"/>
  <c r="O20" s="1"/>
  <c r="AS65" i="1"/>
  <c r="AS156"/>
  <c r="AS244"/>
  <c r="AR288"/>
  <c r="AS319"/>
  <c r="AS324"/>
  <c r="AS346"/>
  <c r="AS356"/>
  <c r="AS443"/>
  <c r="AS510"/>
  <c r="AS514"/>
  <c r="AS628"/>
  <c r="AS837"/>
  <c r="AS843"/>
  <c r="AS853"/>
  <c r="AS863"/>
  <c r="AS867"/>
  <c r="AS875"/>
  <c r="T115" i="20"/>
  <c r="T829" s="1"/>
  <c r="T890" s="1"/>
  <c r="T117"/>
  <c r="V117"/>
  <c r="V115"/>
  <c r="T115" i="26"/>
  <c r="T117"/>
  <c r="V117"/>
  <c r="V115"/>
  <c r="AH829" i="1"/>
  <c r="J42" i="4"/>
  <c r="J42" i="8" s="1"/>
  <c r="D46" i="4"/>
  <c r="D52" s="1"/>
  <c r="D54" s="1"/>
  <c r="R34" i="35"/>
  <c r="S34" s="1"/>
  <c r="O52"/>
  <c r="P52" s="1"/>
  <c r="O34"/>
  <c r="P34" s="1"/>
  <c r="S64"/>
  <c r="R64" s="1"/>
  <c r="S20"/>
  <c r="R20" s="1"/>
  <c r="AX115" i="1"/>
  <c r="AX13" s="1"/>
  <c r="AX10" s="1"/>
  <c r="AV115"/>
  <c r="V115" i="27"/>
  <c r="V13" s="1"/>
  <c r="H13" s="1"/>
  <c r="T117" i="25"/>
  <c r="T829" i="27"/>
  <c r="T890" s="1"/>
  <c r="T829" i="25"/>
  <c r="T890" s="1"/>
  <c r="T13" s="1"/>
  <c r="V13"/>
  <c r="R25" i="36" s="1"/>
  <c r="H102" i="30"/>
  <c r="AA460" i="31"/>
  <c r="N102" i="29"/>
  <c r="N100" i="30"/>
  <c r="N102" s="1"/>
  <c r="AA456" i="31"/>
  <c r="AA452"/>
  <c r="N97" i="30"/>
  <c r="H65" i="4"/>
  <c r="H65" i="8" s="1"/>
  <c r="H66" s="1"/>
  <c r="H102" i="29"/>
  <c r="AA444" i="31"/>
  <c r="N98" i="30"/>
  <c r="E102"/>
  <c r="AA436" i="31"/>
  <c r="H111" i="29"/>
  <c r="H113" s="1"/>
  <c r="N93" i="30"/>
  <c r="E95"/>
  <c r="AA433" i="31"/>
  <c r="K95" i="30"/>
  <c r="K111" s="1"/>
  <c r="N92"/>
  <c r="N95" s="1"/>
  <c r="AA429" i="31"/>
  <c r="AA426"/>
  <c r="AA423"/>
  <c r="N80" i="30"/>
  <c r="AA420" i="31"/>
  <c r="AA416"/>
  <c r="N89" i="30"/>
  <c r="N90" s="1"/>
  <c r="E90"/>
  <c r="AA410" i="31"/>
  <c r="N90" i="29"/>
  <c r="AA406" i="31"/>
  <c r="AA404"/>
  <c r="AA402"/>
  <c r="AA393"/>
  <c r="H66" i="4"/>
  <c r="H62" s="1"/>
  <c r="N81" i="29"/>
  <c r="AA387" i="31"/>
  <c r="AA383"/>
  <c r="AA381"/>
  <c r="R470"/>
  <c r="AA377"/>
  <c r="AA373"/>
  <c r="N79" i="30"/>
  <c r="N81" s="1"/>
  <c r="AA367" i="31"/>
  <c r="AA357"/>
  <c r="AA353"/>
  <c r="AA351"/>
  <c r="AA348"/>
  <c r="AA346"/>
  <c r="AA344"/>
  <c r="N35" i="30"/>
  <c r="N34"/>
  <c r="K38"/>
  <c r="H38"/>
  <c r="N37"/>
  <c r="E40" i="29"/>
  <c r="AA324" i="31"/>
  <c r="AA320"/>
  <c r="AA313"/>
  <c r="N21" i="30"/>
  <c r="N21" i="29"/>
  <c r="N22" s="1"/>
  <c r="H22" i="30"/>
  <c r="H40" s="1"/>
  <c r="N20"/>
  <c r="AA265" i="31"/>
  <c r="AA261"/>
  <c r="AA257"/>
  <c r="N25" i="30"/>
  <c r="AA253" i="31"/>
  <c r="N17" i="30"/>
  <c r="AA247" i="31"/>
  <c r="N24" i="30"/>
  <c r="E27"/>
  <c r="N16"/>
  <c r="N15"/>
  <c r="AA243" i="31"/>
  <c r="AA240"/>
  <c r="K22" i="30"/>
  <c r="N14"/>
  <c r="AA235" i="31"/>
  <c r="N13" i="30"/>
  <c r="E22"/>
  <c r="E109"/>
  <c r="E111" s="1"/>
  <c r="AA228" i="31"/>
  <c r="AA226"/>
  <c r="AA224"/>
  <c r="AA223"/>
  <c r="AA222"/>
  <c r="AA216"/>
  <c r="N75" i="29"/>
  <c r="N75" i="30"/>
  <c r="AA198" i="31"/>
  <c r="AA192"/>
  <c r="AA190"/>
  <c r="AA188"/>
  <c r="AA182"/>
  <c r="AA181"/>
  <c r="AA177"/>
  <c r="AA174"/>
  <c r="AA173"/>
  <c r="P464"/>
  <c r="P470" s="1"/>
  <c r="N70" i="29"/>
  <c r="E65" i="8"/>
  <c r="E66" s="1"/>
  <c r="AA157" i="31"/>
  <c r="N65" i="30"/>
  <c r="N66" s="1"/>
  <c r="AA145" i="31"/>
  <c r="E77" i="29"/>
  <c r="AA141" i="31"/>
  <c r="K62" i="30"/>
  <c r="N61"/>
  <c r="H62"/>
  <c r="AA125" i="31"/>
  <c r="N60" i="30"/>
  <c r="E62"/>
  <c r="U2" i="31"/>
  <c r="K53" i="30"/>
  <c r="N50"/>
  <c r="N83"/>
  <c r="AA109" i="31"/>
  <c r="N56" i="30"/>
  <c r="K58"/>
  <c r="AA93" i="31"/>
  <c r="K77" i="30"/>
  <c r="N55"/>
  <c r="AA85" i="31"/>
  <c r="H53" i="30"/>
  <c r="AA84" i="31"/>
  <c r="N49" i="30"/>
  <c r="AA82" i="31"/>
  <c r="N51" i="29"/>
  <c r="N51" i="30"/>
  <c r="AA55" i="31"/>
  <c r="N47" i="30"/>
  <c r="AA51" i="31"/>
  <c r="AA47"/>
  <c r="AA43"/>
  <c r="AA40"/>
  <c r="AA35"/>
  <c r="AA29"/>
  <c r="AA27"/>
  <c r="E53" i="30"/>
  <c r="N44"/>
  <c r="AA25" i="31"/>
  <c r="AA23"/>
  <c r="K65" i="4"/>
  <c r="K65" i="8" s="1"/>
  <c r="K66" s="1"/>
  <c r="N43" i="30"/>
  <c r="N63" i="8"/>
  <c r="K90" i="7"/>
  <c r="J82" i="4" s="1"/>
  <c r="J82" i="8" s="1"/>
  <c r="K69" i="7"/>
  <c r="E90"/>
  <c r="E69"/>
  <c r="D90"/>
  <c r="D69"/>
  <c r="M56"/>
  <c r="M88"/>
  <c r="M52" s="1"/>
  <c r="D52"/>
  <c r="E82" i="4"/>
  <c r="E82" i="8" s="1"/>
  <c r="M86" i="7"/>
  <c r="M48" s="1"/>
  <c r="D48"/>
  <c r="E71" i="4"/>
  <c r="D44" i="7"/>
  <c r="M84"/>
  <c r="M44" s="1"/>
  <c r="E69" i="4"/>
  <c r="E74"/>
  <c r="N74" s="1"/>
  <c r="M47" i="7"/>
  <c r="M69"/>
  <c r="D68" i="8"/>
  <c r="D72"/>
  <c r="J23" i="7"/>
  <c r="J45" i="4"/>
  <c r="E42"/>
  <c r="E42" i="8" s="1"/>
  <c r="E45" i="4"/>
  <c r="E45" i="8" s="1"/>
  <c r="E43" i="4"/>
  <c r="E43" i="8" s="1"/>
  <c r="M80" i="7"/>
  <c r="M23" s="1"/>
  <c r="D23"/>
  <c r="E40" i="4"/>
  <c r="E41"/>
  <c r="E41" i="8" s="1"/>
  <c r="K43" i="4"/>
  <c r="K43" i="8" s="1"/>
  <c r="M78" i="7"/>
  <c r="M15" s="1"/>
  <c r="K40" i="4"/>
  <c r="K40" i="8" s="1"/>
  <c r="J15" i="7"/>
  <c r="K42" i="4"/>
  <c r="K41"/>
  <c r="K45"/>
  <c r="K45" i="8" s="1"/>
  <c r="G32" i="7"/>
  <c r="E37" i="4"/>
  <c r="M76" i="7"/>
  <c r="M11" s="1"/>
  <c r="D11"/>
  <c r="E36" i="4"/>
  <c r="G92"/>
  <c r="AA888" i="1"/>
  <c r="AA894" s="1"/>
  <c r="AA4" s="1"/>
  <c r="G29" i="29"/>
  <c r="G29" i="30" s="1"/>
  <c r="G30" i="29"/>
  <c r="G25"/>
  <c r="M25" s="1"/>
  <c r="G24"/>
  <c r="G24" i="30" s="1"/>
  <c r="G14" i="29"/>
  <c r="AO610" i="1"/>
  <c r="AT610" s="1"/>
  <c r="G13" i="29"/>
  <c r="AO602" i="1"/>
  <c r="M69" i="30"/>
  <c r="G68" i="29"/>
  <c r="G68" i="30" s="1"/>
  <c r="AT511" i="1"/>
  <c r="AT468"/>
  <c r="Z452"/>
  <c r="Z829" s="1"/>
  <c r="Z914" s="1"/>
  <c r="Z915" s="1"/>
  <c r="G49" i="29"/>
  <c r="H80" i="7"/>
  <c r="AO272" i="1"/>
  <c r="G44" i="4"/>
  <c r="AO202" i="1"/>
  <c r="P75" i="30"/>
  <c r="P76" s="1"/>
  <c r="S91" i="35"/>
  <c r="P91"/>
  <c r="P92" s="1"/>
  <c r="G85" i="8"/>
  <c r="G87" i="4"/>
  <c r="M85"/>
  <c r="M84" s="1"/>
  <c r="G84"/>
  <c r="M87"/>
  <c r="M14"/>
  <c r="AA904" i="1"/>
  <c r="AP50"/>
  <c r="AT50" s="1"/>
  <c r="AA905"/>
  <c r="G71" i="4"/>
  <c r="V12" i="27"/>
  <c r="P896"/>
  <c r="R38" i="36"/>
  <c r="AK829" i="1"/>
  <c r="AL892" s="1"/>
  <c r="AL2" s="1"/>
  <c r="AS858"/>
  <c r="P890" i="26"/>
  <c r="Q13"/>
  <c r="R896"/>
  <c r="V888" i="1"/>
  <c r="G88" i="30"/>
  <c r="G90" s="1"/>
  <c r="M79" i="29"/>
  <c r="M79" i="30"/>
  <c r="G81" i="29"/>
  <c r="AT602" i="1"/>
  <c r="AT592"/>
  <c r="M66" i="29"/>
  <c r="AT459" i="1"/>
  <c r="AO452"/>
  <c r="AT426"/>
  <c r="AT421"/>
  <c r="H48" i="8"/>
  <c r="AR275" i="1"/>
  <c r="N12" i="4"/>
  <c r="P896" i="26"/>
  <c r="P13"/>
  <c r="R37" i="36" s="1"/>
  <c r="P894" i="25"/>
  <c r="P4" s="1"/>
  <c r="H104" i="8"/>
  <c r="I59" i="39" s="1"/>
  <c r="I58" s="1"/>
  <c r="I57" s="1"/>
  <c r="T894" i="25"/>
  <c r="T4" s="1"/>
  <c r="W894" i="1"/>
  <c r="W4" s="1"/>
  <c r="V890"/>
  <c r="V13" s="1"/>
  <c r="H101" i="8"/>
  <c r="R896" i="25"/>
  <c r="M55" i="8"/>
  <c r="M56" s="1"/>
  <c r="O890" i="25"/>
  <c r="N55" i="4"/>
  <c r="H101"/>
  <c r="AK888" i="1"/>
  <c r="AL894" s="1"/>
  <c r="AL4" s="1"/>
  <c r="S890" i="25"/>
  <c r="S13" s="1"/>
  <c r="AT768" i="1"/>
  <c r="AS740"/>
  <c r="AS719"/>
  <c r="AT718"/>
  <c r="G85" i="30"/>
  <c r="M19"/>
  <c r="AT590" i="1"/>
  <c r="AT450"/>
  <c r="AS395"/>
  <c r="M38" i="4"/>
  <c r="N50"/>
  <c r="N47"/>
  <c r="W890" i="1"/>
  <c r="W13" s="1"/>
  <c r="H46" i="4"/>
  <c r="H52" s="1"/>
  <c r="H54" s="1"/>
  <c r="H45" i="8"/>
  <c r="H46" s="1"/>
  <c r="H39" i="4"/>
  <c r="AT216" i="1"/>
  <c r="S80" i="35"/>
  <c r="P82" i="4" s="1"/>
  <c r="P82" i="8" s="1"/>
  <c r="V124" i="35"/>
  <c r="H77" i="8"/>
  <c r="G74" i="4"/>
  <c r="T892" i="25"/>
  <c r="T2" s="1"/>
  <c r="H68" i="8"/>
  <c r="T896" i="25"/>
  <c r="P896"/>
  <c r="O13"/>
  <c r="R35" i="36" s="1"/>
  <c r="AS887" i="1"/>
  <c r="AS855"/>
  <c r="AS849"/>
  <c r="AM888"/>
  <c r="AN888"/>
  <c r="AS832"/>
  <c r="AT789"/>
  <c r="AT764"/>
  <c r="N37" i="36"/>
  <c r="M16" i="30"/>
  <c r="M106"/>
  <c r="G105" i="29"/>
  <c r="G105" i="30" s="1"/>
  <c r="R896" i="20"/>
  <c r="M75" i="30"/>
  <c r="AS492" i="1"/>
  <c r="M50" i="30"/>
  <c r="G58"/>
  <c r="M55"/>
  <c r="AS451" i="1"/>
  <c r="AT418"/>
  <c r="AT392"/>
  <c r="AT388"/>
  <c r="G38" i="8"/>
  <c r="G35"/>
  <c r="M50" i="4"/>
  <c r="G47" i="8"/>
  <c r="H75"/>
  <c r="H78" i="7"/>
  <c r="Y914" i="1"/>
  <c r="Y915" s="1"/>
  <c r="W892"/>
  <c r="W2" s="1"/>
  <c r="AS194"/>
  <c r="M79" i="8"/>
  <c r="AS182" i="1"/>
  <c r="P30" i="30"/>
  <c r="P31" s="1"/>
  <c r="P45" i="4"/>
  <c r="V91" i="35"/>
  <c r="P29" i="29" s="1"/>
  <c r="M29" s="1"/>
  <c r="S81" i="35"/>
  <c r="P80"/>
  <c r="S93"/>
  <c r="Q82" i="4"/>
  <c r="V112" i="35"/>
  <c r="H39" i="8"/>
  <c r="H84"/>
  <c r="H87"/>
  <c r="AS114" i="1"/>
  <c r="H83" i="4"/>
  <c r="AS89" i="1"/>
  <c r="M22" i="8"/>
  <c r="H12"/>
  <c r="H20"/>
  <c r="H28" s="1"/>
  <c r="S890" i="20"/>
  <c r="S13" s="1"/>
  <c r="T892"/>
  <c r="T2" s="1"/>
  <c r="AS50" i="1"/>
  <c r="AM829"/>
  <c r="AM890" s="1"/>
  <c r="AM13" s="1"/>
  <c r="G72" i="4"/>
  <c r="T13" i="20"/>
  <c r="R34" i="36"/>
  <c r="Y892" i="1"/>
  <c r="Y2" s="1"/>
  <c r="X914"/>
  <c r="X915" s="1"/>
  <c r="AS885"/>
  <c r="AS871"/>
  <c r="AS861"/>
  <c r="AS857"/>
  <c r="AO855"/>
  <c r="AP855"/>
  <c r="AS851"/>
  <c r="AO849"/>
  <c r="AP849"/>
  <c r="K93" i="8"/>
  <c r="N92"/>
  <c r="K101"/>
  <c r="K104"/>
  <c r="M59" i="39" s="1"/>
  <c r="M58" s="1"/>
  <c r="M57" s="1"/>
  <c r="AP835" i="1"/>
  <c r="AD890"/>
  <c r="AS835"/>
  <c r="AR888"/>
  <c r="P890"/>
  <c r="AF894"/>
  <c r="AF4" s="1"/>
  <c r="AS833"/>
  <c r="J92" i="30"/>
  <c r="J95" s="1"/>
  <c r="J95" i="29"/>
  <c r="AO800" i="1"/>
  <c r="M92" i="29"/>
  <c r="M95" s="1"/>
  <c r="AT800" i="1"/>
  <c r="M92" i="30"/>
  <c r="D95"/>
  <c r="M95"/>
  <c r="AT799" i="1"/>
  <c r="J80" i="30"/>
  <c r="M80" i="29"/>
  <c r="J81"/>
  <c r="M81"/>
  <c r="J81" i="30"/>
  <c r="AT771" i="1"/>
  <c r="J88" i="29"/>
  <c r="J88" i="30" s="1"/>
  <c r="AN829" i="1"/>
  <c r="AP765"/>
  <c r="AT765" s="1"/>
  <c r="J65" i="4"/>
  <c r="J65" i="8" s="1"/>
  <c r="J90" i="29"/>
  <c r="J111" s="1"/>
  <c r="AS764" i="1"/>
  <c r="D111" i="29"/>
  <c r="AP748" i="1"/>
  <c r="AO748"/>
  <c r="AO744"/>
  <c r="AP744"/>
  <c r="AP742"/>
  <c r="AO742"/>
  <c r="AS742"/>
  <c r="AP740"/>
  <c r="AT740" s="1"/>
  <c r="AO739"/>
  <c r="AP739"/>
  <c r="D81" i="30"/>
  <c r="AO719" i="1"/>
  <c r="AT719" s="1"/>
  <c r="AP717"/>
  <c r="AT717" s="1"/>
  <c r="M38" i="29"/>
  <c r="AO716" i="1"/>
  <c r="AT716" s="1"/>
  <c r="M37" i="30"/>
  <c r="M38" s="1"/>
  <c r="J38"/>
  <c r="J84"/>
  <c r="M84" s="1"/>
  <c r="M84" i="29"/>
  <c r="J85"/>
  <c r="M85"/>
  <c r="AT705" i="1"/>
  <c r="AP704"/>
  <c r="AT704" s="1"/>
  <c r="AT695"/>
  <c r="M83" i="30"/>
  <c r="AO693" i="1"/>
  <c r="AT693" s="1"/>
  <c r="AO680"/>
  <c r="AP680"/>
  <c r="AO679"/>
  <c r="AT679" s="1"/>
  <c r="AP658"/>
  <c r="AO658"/>
  <c r="AO654"/>
  <c r="AT654" s="1"/>
  <c r="J20" i="29"/>
  <c r="AT634" i="1"/>
  <c r="AT632"/>
  <c r="AT631"/>
  <c r="AO630"/>
  <c r="AT630" s="1"/>
  <c r="AT629"/>
  <c r="AS623"/>
  <c r="AT623"/>
  <c r="AO621"/>
  <c r="AP621"/>
  <c r="AT619"/>
  <c r="M17" i="30"/>
  <c r="AT617" i="1"/>
  <c r="J24" i="29"/>
  <c r="AO616" i="1"/>
  <c r="AT616" s="1"/>
  <c r="AO615"/>
  <c r="AT615" s="1"/>
  <c r="AO613"/>
  <c r="AP613"/>
  <c r="M15" i="30"/>
  <c r="AO612" i="1"/>
  <c r="AP612"/>
  <c r="AT606"/>
  <c r="AO605"/>
  <c r="AT605" s="1"/>
  <c r="D40" i="29"/>
  <c r="J109" i="30"/>
  <c r="AO594" i="1"/>
  <c r="AT594" s="1"/>
  <c r="AO593"/>
  <c r="AT593" s="1"/>
  <c r="AP578"/>
  <c r="AT578" s="1"/>
  <c r="M52" i="30"/>
  <c r="AO538" i="1"/>
  <c r="AP538"/>
  <c r="AO537"/>
  <c r="AT537" s="1"/>
  <c r="AO534"/>
  <c r="AP534"/>
  <c r="AP525"/>
  <c r="AO525"/>
  <c r="J77" i="29"/>
  <c r="AO492" i="1"/>
  <c r="AT492" s="1"/>
  <c r="M60" i="30"/>
  <c r="M62" s="1"/>
  <c r="AO480" i="1"/>
  <c r="AT480" s="1"/>
  <c r="AO472"/>
  <c r="AT472" s="1"/>
  <c r="AO470"/>
  <c r="AP470"/>
  <c r="AO469"/>
  <c r="AT469" s="1"/>
  <c r="AT467"/>
  <c r="D58" i="30"/>
  <c r="M56"/>
  <c r="AT458" i="1"/>
  <c r="AO457"/>
  <c r="AT457" s="1"/>
  <c r="AT455"/>
  <c r="AP454"/>
  <c r="AO454"/>
  <c r="AT452"/>
  <c r="AO451"/>
  <c r="AT451" s="1"/>
  <c r="D53" i="30"/>
  <c r="AT441" i="1"/>
  <c r="AT439"/>
  <c r="AT437"/>
  <c r="AO433"/>
  <c r="AT433" s="1"/>
  <c r="AO428"/>
  <c r="AT428" s="1"/>
  <c r="AT427"/>
  <c r="AT425"/>
  <c r="AO424"/>
  <c r="AT424" s="1"/>
  <c r="AP419"/>
  <c r="AO419"/>
  <c r="AS418"/>
  <c r="AT417"/>
  <c r="AT413"/>
  <c r="AP412"/>
  <c r="AO412"/>
  <c r="AO411"/>
  <c r="AT411" s="1"/>
  <c r="M46" i="30"/>
  <c r="AT407" i="1"/>
  <c r="AT402"/>
  <c r="AP401"/>
  <c r="AT401" s="1"/>
  <c r="AT400"/>
  <c r="AO399"/>
  <c r="AT399" s="1"/>
  <c r="AS399"/>
  <c r="AT397"/>
  <c r="AS397"/>
  <c r="AT396"/>
  <c r="D77" i="29"/>
  <c r="J53" i="30"/>
  <c r="J77" s="1"/>
  <c r="AT394" i="1"/>
  <c r="AO393"/>
  <c r="AT393" s="1"/>
  <c r="AO391"/>
  <c r="AP391"/>
  <c r="AS390"/>
  <c r="AT390"/>
  <c r="AO389"/>
  <c r="AP389"/>
  <c r="D66" i="4"/>
  <c r="AO387" i="1"/>
  <c r="AP387"/>
  <c r="AT386"/>
  <c r="AP385"/>
  <c r="AO385"/>
  <c r="AT384"/>
  <c r="J35" i="8"/>
  <c r="J38"/>
  <c r="M37"/>
  <c r="D35"/>
  <c r="M36"/>
  <c r="D38"/>
  <c r="AP898" i="1"/>
  <c r="AP899"/>
  <c r="M35" i="4"/>
  <c r="J50"/>
  <c r="J47"/>
  <c r="M48" i="8"/>
  <c r="N48"/>
  <c r="N47" s="1"/>
  <c r="J50"/>
  <c r="J47"/>
  <c r="M49"/>
  <c r="M47" i="4"/>
  <c r="AO275" i="1"/>
  <c r="AP275"/>
  <c r="AT272"/>
  <c r="D46" i="8"/>
  <c r="E39" i="4"/>
  <c r="K82" i="8"/>
  <c r="K73" s="1"/>
  <c r="N82" i="4"/>
  <c r="K83"/>
  <c r="K89" s="1"/>
  <c r="AO217" i="1"/>
  <c r="AP217"/>
  <c r="P85" i="8"/>
  <c r="P85" i="4"/>
  <c r="AO207" i="1"/>
  <c r="AR207"/>
  <c r="AR829" s="1"/>
  <c r="AT207"/>
  <c r="N81" i="8"/>
  <c r="AP202" i="1"/>
  <c r="AT202" s="1"/>
  <c r="M81" i="8"/>
  <c r="AD892" i="1"/>
  <c r="AD2" s="1"/>
  <c r="AO194"/>
  <c r="AP194"/>
  <c r="AO193"/>
  <c r="AT193" s="1"/>
  <c r="AT192"/>
  <c r="AP191"/>
  <c r="AO191"/>
  <c r="AP187"/>
  <c r="AT187" s="1"/>
  <c r="AT182"/>
  <c r="AO181"/>
  <c r="AP181"/>
  <c r="AT180"/>
  <c r="P64" i="4"/>
  <c r="P82" i="35"/>
  <c r="AP176" i="1"/>
  <c r="V122" i="35"/>
  <c r="S83"/>
  <c r="V83"/>
  <c r="AT176" i="1"/>
  <c r="AP146"/>
  <c r="AT146" s="1"/>
  <c r="AP132"/>
  <c r="AT132" s="1"/>
  <c r="AS132"/>
  <c r="D84" i="8"/>
  <c r="D87"/>
  <c r="M85"/>
  <c r="M80"/>
  <c r="AH892" i="1"/>
  <c r="AH2" s="1"/>
  <c r="AH890"/>
  <c r="AH13" s="1"/>
  <c r="J23" i="8"/>
  <c r="K23"/>
  <c r="K26"/>
  <c r="D26"/>
  <c r="D23"/>
  <c r="E23"/>
  <c r="E26"/>
  <c r="N24"/>
  <c r="N17"/>
  <c r="M17"/>
  <c r="M18"/>
  <c r="N22"/>
  <c r="N16"/>
  <c r="M16"/>
  <c r="N15"/>
  <c r="D20"/>
  <c r="D28" s="1"/>
  <c r="D12"/>
  <c r="M15"/>
  <c r="M14"/>
  <c r="K12"/>
  <c r="N14"/>
  <c r="J20"/>
  <c r="J28" s="1"/>
  <c r="J12"/>
  <c r="AX12" i="1"/>
  <c r="K20" i="8"/>
  <c r="K28" s="1"/>
  <c r="E20"/>
  <c r="E12"/>
  <c r="N13"/>
  <c r="AP904" i="1"/>
  <c r="T892"/>
  <c r="T2" s="1"/>
  <c r="AV13"/>
  <c r="R21" i="36" s="1"/>
  <c r="J63" i="8"/>
  <c r="J66" i="4"/>
  <c r="M63"/>
  <c r="AE13" i="1"/>
  <c r="AF896"/>
  <c r="AF892"/>
  <c r="AF2" s="1"/>
  <c r="AD896"/>
  <c r="AD13"/>
  <c r="R39" i="36"/>
  <c r="S890" i="1"/>
  <c r="Q13"/>
  <c r="R896"/>
  <c r="P13"/>
  <c r="P896"/>
  <c r="R31" i="36"/>
  <c r="M63" i="8"/>
  <c r="D66"/>
  <c r="I6" i="38"/>
  <c r="B2" i="36" s="1"/>
  <c r="V111" i="35"/>
  <c r="Q82" i="8"/>
  <c r="V94" i="35"/>
  <c r="S94"/>
  <c r="S92"/>
  <c r="P48" i="29"/>
  <c r="V81" i="35"/>
  <c r="P40" i="4"/>
  <c r="P65"/>
  <c r="P78"/>
  <c r="S82" i="35"/>
  <c r="Q48" i="29"/>
  <c r="X462" i="31"/>
  <c r="S110" i="35"/>
  <c r="S112" s="1"/>
  <c r="V123"/>
  <c r="Y462" i="31"/>
  <c r="C58" i="39"/>
  <c r="C61"/>
  <c r="D57"/>
  <c r="C59"/>
  <c r="M45" i="30"/>
  <c r="AT405" i="1"/>
  <c r="L57" i="39"/>
  <c r="K61"/>
  <c r="K59"/>
  <c r="K58"/>
  <c r="H89" i="4"/>
  <c r="H111" i="30"/>
  <c r="T892" i="27"/>
  <c r="T2" s="1"/>
  <c r="J72" i="8"/>
  <c r="M69"/>
  <c r="Q85" i="4"/>
  <c r="Q85" i="8"/>
  <c r="V113" i="35"/>
  <c r="P45" i="8"/>
  <c r="M21" i="30"/>
  <c r="V93" i="35"/>
  <c r="V92"/>
  <c r="N108" i="30"/>
  <c r="N109" s="1"/>
  <c r="P94" i="35"/>
  <c r="P74" i="29"/>
  <c r="V82" i="35"/>
  <c r="Q40" i="4"/>
  <c r="Q65"/>
  <c r="Q64"/>
  <c r="Q29" i="29"/>
  <c r="Q74"/>
  <c r="M108" i="30"/>
  <c r="D38"/>
  <c r="D40" s="1"/>
  <c r="D39" i="8"/>
  <c r="D66" i="30"/>
  <c r="D77" s="1"/>
  <c r="M64"/>
  <c r="M66" s="1"/>
  <c r="D102"/>
  <c r="H73" i="4"/>
  <c r="H76" i="8"/>
  <c r="D90" i="30"/>
  <c r="H38" i="8"/>
  <c r="AT585" i="1"/>
  <c r="AT581"/>
  <c r="AT273"/>
  <c r="AT398"/>
  <c r="D39" i="4"/>
  <c r="G13"/>
  <c r="AP95" i="1"/>
  <c r="G23" i="8"/>
  <c r="G26"/>
  <c r="M25"/>
  <c r="Q48" i="4"/>
  <c r="Q48" i="8"/>
  <c r="K68"/>
  <c r="K72"/>
  <c r="K38"/>
  <c r="K35"/>
  <c r="H90" i="7"/>
  <c r="H69"/>
  <c r="N111" i="29"/>
  <c r="M80" i="30"/>
  <c r="M81" s="1"/>
  <c r="M24" i="8"/>
  <c r="AA115" i="1"/>
  <c r="N27" i="30"/>
  <c r="N57"/>
  <c r="J75" i="4"/>
  <c r="K57" i="7"/>
  <c r="J77" i="4"/>
  <c r="J77" i="8" s="1"/>
  <c r="J76" i="4"/>
  <c r="J76" i="8" s="1"/>
  <c r="E84"/>
  <c r="N85"/>
  <c r="A3" i="32"/>
  <c r="A3" i="20"/>
  <c r="A3" i="25"/>
  <c r="Y896" i="1"/>
  <c r="N26" i="4"/>
  <c r="N28" s="1"/>
  <c r="K111" i="29"/>
  <c r="K113" s="1"/>
  <c r="G50" i="8"/>
  <c r="M31"/>
  <c r="M72" i="30"/>
  <c r="N33" i="8"/>
  <c r="N31"/>
  <c r="T829" i="26"/>
  <c r="N84" i="30"/>
  <c r="N85" s="1"/>
  <c r="AS28" i="1"/>
  <c r="AS31"/>
  <c r="AS37"/>
  <c r="AS44"/>
  <c r="N30" i="29"/>
  <c r="G44" i="30" l="1"/>
  <c r="M44" s="1"/>
  <c r="M44" i="29"/>
  <c r="P83" i="4"/>
  <c r="N20" i="8"/>
  <c r="E28"/>
  <c r="D52"/>
  <c r="D54" s="1"/>
  <c r="AT621" i="1"/>
  <c r="J85" i="30"/>
  <c r="AT744" i="1"/>
  <c r="AT748"/>
  <c r="D113" i="29"/>
  <c r="M88"/>
  <c r="M90" s="1"/>
  <c r="J66" i="8"/>
  <c r="Q45" i="4"/>
  <c r="AP905" i="1"/>
  <c r="G51" i="29"/>
  <c r="G70"/>
  <c r="N43" i="8"/>
  <c r="S468" i="31"/>
  <c r="R468" s="1"/>
  <c r="V10" i="25"/>
  <c r="R29" i="36"/>
  <c r="V12" i="25"/>
  <c r="H13"/>
  <c r="R27" i="36"/>
  <c r="V10" i="27"/>
  <c r="V13" i="26"/>
  <c r="V13" i="20"/>
  <c r="AA117" i="1"/>
  <c r="AP117" s="1"/>
  <c r="AT117" s="1"/>
  <c r="N111" i="30"/>
  <c r="H91" i="4"/>
  <c r="H103" s="1"/>
  <c r="S4" i="31"/>
  <c r="K40" i="30"/>
  <c r="K113" s="1"/>
  <c r="K125" s="1"/>
  <c r="K122" s="1"/>
  <c r="N38"/>
  <c r="E113" i="29"/>
  <c r="E123" s="1"/>
  <c r="E120" s="1"/>
  <c r="N22" i="30"/>
  <c r="E40"/>
  <c r="P468" i="31"/>
  <c r="O470"/>
  <c r="O2"/>
  <c r="H77" i="30"/>
  <c r="H113" s="1"/>
  <c r="N62"/>
  <c r="E77"/>
  <c r="E113" s="1"/>
  <c r="E124" s="1"/>
  <c r="AA462" i="31"/>
  <c r="N58" i="30"/>
  <c r="V468" i="31"/>
  <c r="V4" s="1"/>
  <c r="K66" i="4"/>
  <c r="K62" s="1"/>
  <c r="H124" i="29"/>
  <c r="H121" s="1"/>
  <c r="H123"/>
  <c r="H120" s="1"/>
  <c r="S466" i="31"/>
  <c r="E124" i="29"/>
  <c r="E121" s="1"/>
  <c r="K83" i="8"/>
  <c r="D77" i="4"/>
  <c r="D77" i="8" s="1"/>
  <c r="D75" i="4"/>
  <c r="E57" i="7"/>
  <c r="D76" i="4"/>
  <c r="D76" i="8" s="1"/>
  <c r="D82" i="4"/>
  <c r="D82" i="8" s="1"/>
  <c r="E75" i="4"/>
  <c r="M90" i="7"/>
  <c r="M57" s="1"/>
  <c r="E76" i="4"/>
  <c r="D57" i="7"/>
  <c r="E77" i="4"/>
  <c r="E71" i="8"/>
  <c r="N71" s="1"/>
  <c r="N71" i="4"/>
  <c r="E74" i="8"/>
  <c r="E68" i="4"/>
  <c r="E72"/>
  <c r="E69" i="8"/>
  <c r="N69" i="4"/>
  <c r="K39"/>
  <c r="K46"/>
  <c r="K52" s="1"/>
  <c r="K54" s="1"/>
  <c r="N43"/>
  <c r="J45" i="8"/>
  <c r="J46" i="4"/>
  <c r="J39"/>
  <c r="J52"/>
  <c r="J54" s="1"/>
  <c r="E46"/>
  <c r="E40" i="8"/>
  <c r="K42"/>
  <c r="N42" s="1"/>
  <c r="N42" i="4"/>
  <c r="K41" i="8"/>
  <c r="N41" i="4"/>
  <c r="E37" i="8"/>
  <c r="N37" s="1"/>
  <c r="N37" i="4"/>
  <c r="E36" i="8"/>
  <c r="E38" i="4"/>
  <c r="E52" s="1"/>
  <c r="E54" s="1"/>
  <c r="N36"/>
  <c r="E35"/>
  <c r="G93"/>
  <c r="G92" i="8"/>
  <c r="G101" i="4"/>
  <c r="M92"/>
  <c r="M93" s="1"/>
  <c r="G104"/>
  <c r="M104" s="1"/>
  <c r="G30" i="30"/>
  <c r="M30" s="1"/>
  <c r="M30" i="29"/>
  <c r="G25" i="30"/>
  <c r="M25" s="1"/>
  <c r="G27" i="29"/>
  <c r="G14" i="30"/>
  <c r="M14" s="1"/>
  <c r="M14" i="29"/>
  <c r="G13" i="30"/>
  <c r="G22" i="29"/>
  <c r="G40" s="1"/>
  <c r="M13"/>
  <c r="G70" i="30"/>
  <c r="M68"/>
  <c r="M70" s="1"/>
  <c r="M68" i="29"/>
  <c r="M70" s="1"/>
  <c r="M58" i="30"/>
  <c r="G65" i="4"/>
  <c r="G66" s="1"/>
  <c r="M49" i="29"/>
  <c r="G49" i="30"/>
  <c r="M49" s="1"/>
  <c r="G53" i="29"/>
  <c r="G77" s="1"/>
  <c r="H23" i="7"/>
  <c r="N80"/>
  <c r="N23" s="1"/>
  <c r="G44" i="8"/>
  <c r="M44" s="1"/>
  <c r="M44" i="4"/>
  <c r="R67" i="33"/>
  <c r="R2" s="1"/>
  <c r="P29" i="30"/>
  <c r="M29" s="1"/>
  <c r="Q45" i="8"/>
  <c r="N45" s="1"/>
  <c r="N45" i="4"/>
  <c r="G84" i="8"/>
  <c r="G87"/>
  <c r="G71"/>
  <c r="M71" i="4"/>
  <c r="G68"/>
  <c r="AR890" i="1"/>
  <c r="AR13" s="1"/>
  <c r="AR10" s="1"/>
  <c r="AO888"/>
  <c r="Z890"/>
  <c r="Z13" s="1"/>
  <c r="H47" i="8"/>
  <c r="H50"/>
  <c r="H52" s="1"/>
  <c r="H54" s="1"/>
  <c r="R36" i="36"/>
  <c r="H100" i="4"/>
  <c r="AN890" i="1"/>
  <c r="AN13" s="1"/>
  <c r="R33" i="36"/>
  <c r="M2" i="4" s="1"/>
  <c r="W896" i="1"/>
  <c r="AP888"/>
  <c r="AT835"/>
  <c r="AK890"/>
  <c r="N56" i="4"/>
  <c r="N101"/>
  <c r="AT658" i="1"/>
  <c r="M105" i="29"/>
  <c r="M109" s="1"/>
  <c r="M111" s="1"/>
  <c r="AT538" i="1"/>
  <c r="AT525"/>
  <c r="AT454"/>
  <c r="AT412"/>
  <c r="AT387"/>
  <c r="AT385"/>
  <c r="V95" i="35"/>
  <c r="G74" i="8"/>
  <c r="M74" s="1"/>
  <c r="M74" i="4"/>
  <c r="M101"/>
  <c r="AT855" i="1"/>
  <c r="AT849"/>
  <c r="AN894"/>
  <c r="AN4" s="1"/>
  <c r="M105" i="30"/>
  <c r="G109"/>
  <c r="G111" s="1"/>
  <c r="M109"/>
  <c r="G109" i="29"/>
  <c r="G111" s="1"/>
  <c r="AT419" i="1"/>
  <c r="G41" i="4"/>
  <c r="G40"/>
  <c r="G40" i="8" s="1"/>
  <c r="G43" i="4"/>
  <c r="N78" i="7"/>
  <c r="N15" s="1"/>
  <c r="G45" i="4"/>
  <c r="G45" i="8" s="1"/>
  <c r="M45" s="1"/>
  <c r="H15" i="7"/>
  <c r="AT217" i="1"/>
  <c r="AT191"/>
  <c r="AT181"/>
  <c r="Q78" i="4"/>
  <c r="P81" i="35"/>
  <c r="P93"/>
  <c r="P83"/>
  <c r="T896" i="20"/>
  <c r="AS888" i="1"/>
  <c r="AT888"/>
  <c r="N93" i="8"/>
  <c r="N104"/>
  <c r="Q59" i="39" s="1"/>
  <c r="N101" i="8"/>
  <c r="D111" i="30"/>
  <c r="AN892" i="1"/>
  <c r="AN2" s="1"/>
  <c r="J90" i="30"/>
  <c r="J111" s="1"/>
  <c r="M88"/>
  <c r="M90" s="1"/>
  <c r="AT742" i="1"/>
  <c r="AT739"/>
  <c r="M85" i="30"/>
  <c r="AT680" i="1"/>
  <c r="J22" i="29"/>
  <c r="J20" i="30"/>
  <c r="M20" i="29"/>
  <c r="M22" s="1"/>
  <c r="J24" i="30"/>
  <c r="M24" i="29"/>
  <c r="M27" s="1"/>
  <c r="J27"/>
  <c r="AT613" i="1"/>
  <c r="AT612"/>
  <c r="AT534"/>
  <c r="AT470"/>
  <c r="AT391"/>
  <c r="AO829"/>
  <c r="AT389"/>
  <c r="M35" i="8"/>
  <c r="M38"/>
  <c r="N50"/>
  <c r="M47"/>
  <c r="M50"/>
  <c r="AT275" i="1"/>
  <c r="AT194"/>
  <c r="AH896"/>
  <c r="M64" i="4"/>
  <c r="P64" i="8"/>
  <c r="M64" s="1"/>
  <c r="K89"/>
  <c r="K91" s="1"/>
  <c r="N82"/>
  <c r="S111" i="35"/>
  <c r="S124"/>
  <c r="S113"/>
  <c r="S123"/>
  <c r="S122"/>
  <c r="M84" i="8"/>
  <c r="M87"/>
  <c r="N26"/>
  <c r="N23"/>
  <c r="N28"/>
  <c r="N12"/>
  <c r="AV10" i="1"/>
  <c r="AV12"/>
  <c r="S13"/>
  <c r="T896"/>
  <c r="Q53" i="29"/>
  <c r="N48"/>
  <c r="N53" s="1"/>
  <c r="Q48" i="30"/>
  <c r="P78" i="8"/>
  <c r="M78" s="1"/>
  <c r="M78" i="4"/>
  <c r="P40" i="8"/>
  <c r="M40" s="1"/>
  <c r="M40" i="4"/>
  <c r="P83" i="8"/>
  <c r="Y464" i="31"/>
  <c r="Y470" s="1"/>
  <c r="X470" s="1"/>
  <c r="P46" i="4"/>
  <c r="P65" i="8"/>
  <c r="M65" i="4"/>
  <c r="M48" i="29"/>
  <c r="P53"/>
  <c r="P113" s="1"/>
  <c r="P121" s="1"/>
  <c r="P120" s="1"/>
  <c r="P48" i="30"/>
  <c r="V466" i="31"/>
  <c r="K123" i="29"/>
  <c r="K120" s="1"/>
  <c r="K124"/>
  <c r="K121" s="1"/>
  <c r="T890" i="26"/>
  <c r="T892"/>
  <c r="T2" s="1"/>
  <c r="N87" i="8"/>
  <c r="N84"/>
  <c r="AP115" i="1"/>
  <c r="AT115" s="1"/>
  <c r="G42" i="4"/>
  <c r="AA829" i="1"/>
  <c r="M26" i="8"/>
  <c r="M23"/>
  <c r="G75" i="4"/>
  <c r="G76"/>
  <c r="G77"/>
  <c r="N90" i="7"/>
  <c r="N57" s="1"/>
  <c r="H57"/>
  <c r="G82" i="4"/>
  <c r="M13"/>
  <c r="G20"/>
  <c r="G28" s="1"/>
  <c r="G12"/>
  <c r="G13" i="8"/>
  <c r="H73"/>
  <c r="H83"/>
  <c r="H89" s="1"/>
  <c r="H91" s="1"/>
  <c r="N29" i="29"/>
  <c r="N40" s="1"/>
  <c r="Q29" i="30"/>
  <c r="Q113" i="29"/>
  <c r="Q121" s="1"/>
  <c r="Q120" s="1"/>
  <c r="N65" i="4"/>
  <c r="Q65" i="8"/>
  <c r="N65" s="1"/>
  <c r="T896" i="27"/>
  <c r="T13"/>
  <c r="D124" i="29"/>
  <c r="D121" s="1"/>
  <c r="D123"/>
  <c r="D120" s="1"/>
  <c r="N34" i="8"/>
  <c r="N30"/>
  <c r="M30"/>
  <c r="M34"/>
  <c r="J75"/>
  <c r="J83" i="4"/>
  <c r="J89" s="1"/>
  <c r="J91" s="1"/>
  <c r="J73"/>
  <c r="AP829" i="1"/>
  <c r="AP890" s="1"/>
  <c r="AP13" s="1"/>
  <c r="AT95"/>
  <c r="Q74" i="30"/>
  <c r="N74" s="1"/>
  <c r="N74" i="29"/>
  <c r="Q64" i="8"/>
  <c r="N64" s="1"/>
  <c r="N64" i="4"/>
  <c r="Q46"/>
  <c r="N40"/>
  <c r="Q40" i="8"/>
  <c r="M74" i="29"/>
  <c r="P74" i="30"/>
  <c r="AS829" i="1"/>
  <c r="D113" i="30"/>
  <c r="G51" l="1"/>
  <c r="M51" s="1"/>
  <c r="M51" i="29"/>
  <c r="M53"/>
  <c r="N38" i="4"/>
  <c r="R26" i="36"/>
  <c r="V12" i="26"/>
  <c r="H13"/>
  <c r="V10"/>
  <c r="R23" i="36"/>
  <c r="R24" s="1"/>
  <c r="V10" i="20"/>
  <c r="H13"/>
  <c r="V12"/>
  <c r="AW13" i="1"/>
  <c r="E125" i="30"/>
  <c r="E122" s="1"/>
  <c r="P466" i="31"/>
  <c r="O466" s="1"/>
  <c r="K124" i="30"/>
  <c r="M128" i="39" s="1"/>
  <c r="M127" s="1"/>
  <c r="M66" s="1"/>
  <c r="P4" i="31"/>
  <c r="O468"/>
  <c r="H124" i="30"/>
  <c r="H121" s="1"/>
  <c r="H125"/>
  <c r="H122" s="1"/>
  <c r="N66" i="4"/>
  <c r="N62" s="1"/>
  <c r="U468" i="31"/>
  <c r="Y468"/>
  <c r="Y4" s="1"/>
  <c r="K91" i="4"/>
  <c r="K103" s="1"/>
  <c r="R466" i="31"/>
  <c r="R4"/>
  <c r="N66" i="8"/>
  <c r="O4" i="31"/>
  <c r="E83" i="4"/>
  <c r="E73"/>
  <c r="D75" i="8"/>
  <c r="D73" i="4"/>
  <c r="D83"/>
  <c r="D89" s="1"/>
  <c r="D91" s="1"/>
  <c r="E77" i="8"/>
  <c r="N77" s="1"/>
  <c r="N77" i="4"/>
  <c r="E76" i="8"/>
  <c r="N76" s="1"/>
  <c r="N76" i="4"/>
  <c r="E75" i="8"/>
  <c r="N75" s="1"/>
  <c r="N75" i="4"/>
  <c r="N69" i="8"/>
  <c r="E72"/>
  <c r="E68"/>
  <c r="N74"/>
  <c r="N68" i="4"/>
  <c r="N72"/>
  <c r="E89"/>
  <c r="E91" s="1"/>
  <c r="E100" s="1"/>
  <c r="J39" i="8"/>
  <c r="J46"/>
  <c r="J52" s="1"/>
  <c r="J54" s="1"/>
  <c r="E39"/>
  <c r="E46"/>
  <c r="N41"/>
  <c r="K39"/>
  <c r="K46"/>
  <c r="K52" s="1"/>
  <c r="K54" s="1"/>
  <c r="E38"/>
  <c r="E52" s="1"/>
  <c r="E54" s="1"/>
  <c r="N36"/>
  <c r="E35"/>
  <c r="N35" i="4"/>
  <c r="AO890" i="1"/>
  <c r="M92" i="8"/>
  <c r="G93"/>
  <c r="G101"/>
  <c r="G104"/>
  <c r="H59" i="39" s="1"/>
  <c r="H58" s="1"/>
  <c r="G113" i="29"/>
  <c r="G124" s="1"/>
  <c r="G121" s="1"/>
  <c r="G27" i="30"/>
  <c r="G123" i="29"/>
  <c r="G120" s="1"/>
  <c r="M13" i="30"/>
  <c r="G22"/>
  <c r="G40" s="1"/>
  <c r="M111"/>
  <c r="G65" i="8"/>
  <c r="G66" s="1"/>
  <c r="P48" i="4"/>
  <c r="P48" i="8"/>
  <c r="M45" i="4"/>
  <c r="M2" i="30"/>
  <c r="M2" i="29"/>
  <c r="P46" i="8"/>
  <c r="N77" i="29"/>
  <c r="N113" s="1"/>
  <c r="M71" i="8"/>
  <c r="G68"/>
  <c r="G72"/>
  <c r="M72" i="4"/>
  <c r="M68"/>
  <c r="AP894" i="1"/>
  <c r="AP4" s="1"/>
  <c r="M65" i="8"/>
  <c r="H100"/>
  <c r="AN896" i="1"/>
  <c r="M2" i="8"/>
  <c r="AL896" i="1"/>
  <c r="AK13"/>
  <c r="M40" i="29"/>
  <c r="AS890" i="1"/>
  <c r="AS13" s="1"/>
  <c r="AS10" s="1"/>
  <c r="G43" i="8"/>
  <c r="M43" s="1"/>
  <c r="M43" i="4"/>
  <c r="G41" i="8"/>
  <c r="M41" s="1"/>
  <c r="M41" i="4"/>
  <c r="N78"/>
  <c r="Q78" i="8"/>
  <c r="Q83" i="4"/>
  <c r="H103" i="8"/>
  <c r="I3" i="39"/>
  <c r="I2" s="1"/>
  <c r="I1" s="1"/>
  <c r="M66" i="4"/>
  <c r="M66" i="8"/>
  <c r="Q58" i="39"/>
  <c r="N27" i="32"/>
  <c r="A9" i="29"/>
  <c r="A9" i="30" s="1"/>
  <c r="A9" i="4"/>
  <c r="J40" i="29"/>
  <c r="J113" s="1"/>
  <c r="J22" i="30"/>
  <c r="M20"/>
  <c r="M22" s="1"/>
  <c r="J27"/>
  <c r="J40" s="1"/>
  <c r="J113" s="1"/>
  <c r="M24"/>
  <c r="M27" s="1"/>
  <c r="M40" s="1"/>
  <c r="M77" i="29"/>
  <c r="X2" i="31"/>
  <c r="P101" i="4"/>
  <c r="P100"/>
  <c r="Q53" i="30"/>
  <c r="N48"/>
  <c r="N53" s="1"/>
  <c r="N77" s="1"/>
  <c r="P53"/>
  <c r="M48"/>
  <c r="M53" s="1"/>
  <c r="N39" i="4"/>
  <c r="N46"/>
  <c r="N52" s="1"/>
  <c r="N54" s="1"/>
  <c r="Q113" i="30"/>
  <c r="Q122" s="1"/>
  <c r="Q121" s="1"/>
  <c r="N29"/>
  <c r="N40" s="1"/>
  <c r="G20" i="8"/>
  <c r="G28" s="1"/>
  <c r="M13"/>
  <c r="G12"/>
  <c r="M82" i="4"/>
  <c r="G82" i="8"/>
  <c r="M82" s="1"/>
  <c r="G76"/>
  <c r="M76" s="1"/>
  <c r="M76" i="4"/>
  <c r="D124" i="30"/>
  <c r="D125"/>
  <c r="D122" s="1"/>
  <c r="E121"/>
  <c r="E128" i="39"/>
  <c r="E127" s="1"/>
  <c r="E66" s="1"/>
  <c r="M74" i="30"/>
  <c r="P113"/>
  <c r="P122" s="1"/>
  <c r="P121" s="1"/>
  <c r="N40" i="8"/>
  <c r="Q46"/>
  <c r="Q100" i="4"/>
  <c r="Q101"/>
  <c r="J73" i="8"/>
  <c r="J83"/>
  <c r="J89" s="1"/>
  <c r="J91" s="1"/>
  <c r="AO13" i="1"/>
  <c r="AP896"/>
  <c r="M20" i="4"/>
  <c r="M28" s="1"/>
  <c r="M12"/>
  <c r="G77" i="8"/>
  <c r="M77" s="1"/>
  <c r="M77" i="4"/>
  <c r="G73"/>
  <c r="M75"/>
  <c r="G75" i="8"/>
  <c r="G83" i="4"/>
  <c r="G89" s="1"/>
  <c r="G91" s="1"/>
  <c r="G42" i="8"/>
  <c r="G46" i="4"/>
  <c r="G52" s="1"/>
  <c r="G54" s="1"/>
  <c r="G39"/>
  <c r="M42"/>
  <c r="U4" i="31"/>
  <c r="U466"/>
  <c r="AT829" i="1"/>
  <c r="AT890" s="1"/>
  <c r="AT13" s="1"/>
  <c r="AT10" s="1"/>
  <c r="P100" i="8"/>
  <c r="P101"/>
  <c r="J100" i="4"/>
  <c r="J103"/>
  <c r="AA890" i="1"/>
  <c r="AA914"/>
  <c r="AA915" s="1"/>
  <c r="AA892"/>
  <c r="AA2" s="1"/>
  <c r="T13" i="26"/>
  <c r="T896"/>
  <c r="AP892" i="1"/>
  <c r="AP2" s="1"/>
  <c r="G53" i="30" l="1"/>
  <c r="G77" s="1"/>
  <c r="G113"/>
  <c r="H13" i="1"/>
  <c r="AW12"/>
  <c r="AW10"/>
  <c r="R22" i="36"/>
  <c r="AV8" i="1"/>
  <c r="K121" i="30"/>
  <c r="K100" i="4"/>
  <c r="I128" i="39"/>
  <c r="I127" s="1"/>
  <c r="I66" s="1"/>
  <c r="X468" i="31"/>
  <c r="E103" i="4"/>
  <c r="E73" i="8"/>
  <c r="E83"/>
  <c r="E89" s="1"/>
  <c r="E91" s="1"/>
  <c r="E103" s="1"/>
  <c r="D100" i="4"/>
  <c r="D103"/>
  <c r="D73" i="8"/>
  <c r="D83"/>
  <c r="D89" s="1"/>
  <c r="D91" s="1"/>
  <c r="N68"/>
  <c r="N72"/>
  <c r="M3" i="39"/>
  <c r="M2" s="1"/>
  <c r="M1" s="1"/>
  <c r="K103" i="8"/>
  <c r="K100"/>
  <c r="E3" i="39"/>
  <c r="E2" s="1"/>
  <c r="E1" s="1"/>
  <c r="N38" i="8"/>
  <c r="N35"/>
  <c r="M93"/>
  <c r="M101"/>
  <c r="M104"/>
  <c r="P59" i="39" s="1"/>
  <c r="G59"/>
  <c r="H57"/>
  <c r="G61"/>
  <c r="G58"/>
  <c r="G125" i="30"/>
  <c r="G122" s="1"/>
  <c r="G124"/>
  <c r="G121" s="1"/>
  <c r="M68" i="8"/>
  <c r="M72"/>
  <c r="M113" i="29"/>
  <c r="M123" s="1"/>
  <c r="M120" s="1"/>
  <c r="H128" i="39"/>
  <c r="H127" s="1"/>
  <c r="M77" i="30"/>
  <c r="M113" s="1"/>
  <c r="M124" s="1"/>
  <c r="N83" i="4"/>
  <c r="N89" s="1"/>
  <c r="N91" s="1"/>
  <c r="N100" s="1"/>
  <c r="N73"/>
  <c r="N78" i="8"/>
  <c r="Q83"/>
  <c r="Q57" i="39"/>
  <c r="A9" i="8"/>
  <c r="A60" s="1"/>
  <c r="A60" i="4"/>
  <c r="J123" i="29"/>
  <c r="J120" s="1"/>
  <c r="J124"/>
  <c r="J121" s="1"/>
  <c r="J124" i="30"/>
  <c r="J125"/>
  <c r="J122" s="1"/>
  <c r="M124" i="29"/>
  <c r="M121" s="1"/>
  <c r="N113" i="30"/>
  <c r="N124" s="1"/>
  <c r="N123" i="29"/>
  <c r="N120" s="1"/>
  <c r="N124"/>
  <c r="N121" s="1"/>
  <c r="Y466" i="31"/>
  <c r="Q100" i="8"/>
  <c r="Q101"/>
  <c r="G103" i="4"/>
  <c r="G100"/>
  <c r="G130" i="39"/>
  <c r="H66"/>
  <c r="M39" i="4"/>
  <c r="M46"/>
  <c r="M52" s="1"/>
  <c r="M54" s="1"/>
  <c r="M83"/>
  <c r="M89" s="1"/>
  <c r="M91" s="1"/>
  <c r="M73"/>
  <c r="L3" i="39"/>
  <c r="L2" s="1"/>
  <c r="J100" i="8"/>
  <c r="J103"/>
  <c r="AA13" i="1"/>
  <c r="AA896"/>
  <c r="G46" i="8"/>
  <c r="G52" s="1"/>
  <c r="G54" s="1"/>
  <c r="M42"/>
  <c r="G39"/>
  <c r="G73"/>
  <c r="G83"/>
  <c r="G89" s="1"/>
  <c r="G91" s="1"/>
  <c r="M75"/>
  <c r="N39"/>
  <c r="N46"/>
  <c r="N52" s="1"/>
  <c r="N54" s="1"/>
  <c r="D121" i="30"/>
  <c r="D128" i="39"/>
  <c r="M20" i="8"/>
  <c r="M28" s="1"/>
  <c r="M12"/>
  <c r="J2" i="4" l="1"/>
  <c r="E2"/>
  <c r="G127" i="39"/>
  <c r="G128"/>
  <c r="N125" i="30"/>
  <c r="N122" s="1"/>
  <c r="N103" i="4"/>
  <c r="E100" i="8"/>
  <c r="D100"/>
  <c r="D103"/>
  <c r="D3" i="39"/>
  <c r="D2" s="1"/>
  <c r="C5" s="1"/>
  <c r="P58"/>
  <c r="A59"/>
  <c r="M125" i="30"/>
  <c r="M122" s="1"/>
  <c r="N73" i="8"/>
  <c r="N83"/>
  <c r="N89" s="1"/>
  <c r="N91" s="1"/>
  <c r="Q3" i="39" s="1"/>
  <c r="Q2" s="1"/>
  <c r="Q1" s="1"/>
  <c r="J121" i="30"/>
  <c r="L128" i="39"/>
  <c r="L127" s="1"/>
  <c r="H3"/>
  <c r="G103" i="8"/>
  <c r="G100"/>
  <c r="D127" i="39"/>
  <c r="M83" i="8"/>
  <c r="M89" s="1"/>
  <c r="M91" s="1"/>
  <c r="M73"/>
  <c r="M39"/>
  <c r="M46"/>
  <c r="M52" s="1"/>
  <c r="K53" i="39"/>
  <c r="K3"/>
  <c r="K5"/>
  <c r="L1"/>
  <c r="K2"/>
  <c r="M103" i="4"/>
  <c r="M100"/>
  <c r="Q128" i="39"/>
  <c r="Q127" s="1"/>
  <c r="Q66" s="1"/>
  <c r="N121" i="30"/>
  <c r="M121"/>
  <c r="P128" i="39"/>
  <c r="P127" s="1"/>
  <c r="X466" i="31"/>
  <c r="X4"/>
  <c r="M54" i="8"/>
  <c r="J2" i="30" l="1"/>
  <c r="J2" i="8"/>
  <c r="J2" i="29"/>
  <c r="E2" i="30"/>
  <c r="E2" i="29"/>
  <c r="E2" i="8"/>
  <c r="C53" i="39"/>
  <c r="C2"/>
  <c r="D1"/>
  <c r="C3"/>
  <c r="P57"/>
  <c r="O59"/>
  <c r="O61"/>
  <c r="O58"/>
  <c r="A63"/>
  <c r="A61"/>
  <c r="A62"/>
  <c r="N100" i="8"/>
  <c r="N103"/>
  <c r="K128" i="39"/>
  <c r="K127"/>
  <c r="L66"/>
  <c r="K130"/>
  <c r="P3"/>
  <c r="P2" s="1"/>
  <c r="M100" i="8"/>
  <c r="M103"/>
  <c r="C128" i="39"/>
  <c r="C130"/>
  <c r="D66"/>
  <c r="C127"/>
  <c r="O128"/>
  <c r="O127"/>
  <c r="O130"/>
  <c r="P66"/>
  <c r="H2"/>
  <c r="A128"/>
  <c r="A3" l="1"/>
  <c r="A5" s="1"/>
  <c r="A130"/>
  <c r="A131"/>
  <c r="A133"/>
  <c r="A132"/>
  <c r="H1"/>
  <c r="G53"/>
  <c r="G5"/>
  <c r="G2"/>
  <c r="G3"/>
  <c r="O2"/>
  <c r="O3"/>
  <c r="P1"/>
  <c r="O53"/>
  <c r="O5"/>
  <c r="A53" l="1"/>
  <c r="A55"/>
  <c r="A54"/>
  <c r="A7"/>
  <c r="A6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<sst xmlns="http://schemas.openxmlformats.org/spreadsheetml/2006/main" count="8529" uniqueCount="2309">
  <si>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</si>
  <si>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</si>
  <si>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</si>
  <si>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</si>
  <si>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</si>
  <si>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</si>
  <si>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</si>
  <si>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</si>
  <si>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</si>
  <si>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</si>
  <si>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</si>
  <si>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</si>
  <si>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</si>
  <si>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</si>
  <si>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</si>
  <si>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</si>
  <si>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</si>
  <si>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</si>
  <si>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</si>
  <si>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</si>
  <si>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</si>
  <si>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</si>
  <si>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</si>
  <si>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</si>
  <si>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</si>
  <si>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</si>
  <si>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</si>
  <si>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</si>
  <si>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</si>
  <si>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</si>
  <si>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</si>
  <si>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</si>
  <si>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</si>
  <si>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</si>
  <si>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</si>
  <si>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</si>
  <si>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</si>
  <si>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</si>
  <si>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</si>
  <si>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</si>
  <si>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</si>
  <si>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</si>
  <si>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</si>
  <si>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</si>
  <si>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</si>
  <si>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</si>
  <si>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</si>
  <si>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</si>
  <si>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</si>
  <si>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</si>
  <si>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</si>
  <si>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</si>
  <si>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</si>
  <si>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</si>
  <si>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</si>
  <si>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</si>
  <si>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</si>
  <si>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</si>
  <si>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</si>
  <si>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</si>
  <si>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</si>
  <si>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</si>
  <si>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</si>
  <si>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</si>
  <si>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</si>
  <si>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</si>
  <si>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</si>
  <si>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</si>
  <si>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</si>
  <si>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</si>
  <si>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</si>
  <si>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</si>
  <si>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</si>
  <si>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</si>
  <si>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</si>
  <si>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</si>
  <si>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</si>
  <si>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</si>
  <si>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</si>
  <si>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</si>
  <si>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</si>
  <si>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</si>
  <si>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</si>
  <si>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</si>
  <si>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</si>
  <si>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</si>
  <si>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</si>
  <si>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</si>
  <si>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</si>
  <si>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</si>
  <si>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</si>
  <si>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</si>
  <si>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</si>
  <si>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</si>
  <si>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</si>
  <si>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</si>
  <si>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</si>
  <si>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</si>
  <si>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</si>
  <si>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</si>
  <si>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</si>
  <si>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</si>
  <si>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</si>
  <si>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</si>
  <si>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</si>
  <si>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</si>
  <si>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</si>
  <si>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</si>
  <si>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</si>
  <si>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</si>
  <si>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</si>
  <si>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</si>
  <si>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</si>
  <si>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</si>
  <si>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</si>
  <si>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</si>
  <si>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</si>
  <si>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</si>
  <si>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</si>
  <si>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</si>
  <si>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</si>
  <si>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</si>
  <si>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</si>
  <si>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</si>
  <si>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</si>
  <si>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</si>
  <si>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</si>
  <si>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</si>
  <si>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</si>
  <si>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</si>
  <si>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</si>
  <si>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</si>
  <si>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</si>
  <si>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</si>
  <si>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</si>
  <si>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</si>
  <si>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</si>
  <si>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</si>
  <si>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</si>
  <si>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</si>
  <si>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</si>
  <si>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</si>
  <si>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</si>
  <si>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</si>
  <si>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</si>
  <si>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</si>
  <si>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</si>
  <si>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</si>
  <si>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</si>
  <si>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</si>
  <si>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</si>
  <si>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</si>
  <si>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</si>
  <si>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</si>
  <si>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</si>
  <si>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</si>
  <si>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</si>
  <si>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</si>
  <si>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</si>
  <si>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</si>
  <si>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</si>
  <si>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</si>
  <si>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</si>
  <si>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</si>
  <si>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</si>
  <si>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</si>
  <si>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</si>
  <si>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</si>
  <si>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</si>
  <si>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</si>
  <si>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</si>
  <si>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</si>
  <si>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</si>
  <si>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</si>
  <si>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</si>
  <si>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</si>
  <si>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</si>
  <si>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</si>
  <si>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</si>
  <si>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</si>
  <si>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</si>
  <si>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</si>
  <si>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</si>
  <si>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</si>
  <si>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</si>
  <si>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</si>
  <si>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</si>
  <si>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</si>
  <si>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</si>
  <si>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</si>
  <si>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</si>
  <si>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</si>
  <si>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</si>
  <si>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</si>
  <si>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</si>
  <si>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</si>
  <si>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</si>
  <si>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</si>
  <si>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</si>
  <si>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</si>
  <si>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</si>
  <si>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</si>
  <si>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</si>
  <si>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</si>
  <si>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</si>
  <si>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</si>
  <si>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</si>
  <si>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</si>
  <si>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</si>
  <si>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</si>
  <si>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</si>
  <si>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</si>
  <si>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</si>
  <si>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</si>
  <si>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</si>
  <si>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</si>
  <si>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</si>
  <si>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</si>
  <si>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</si>
  <si>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</si>
  <si>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</si>
  <si>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</si>
  <si>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</si>
  <si>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</si>
  <si>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</si>
  <si>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</si>
  <si>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</si>
  <si>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</si>
  <si>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</si>
  <si>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</si>
  <si>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</si>
  <si>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</si>
  <si>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</si>
  <si>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</si>
  <si>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</si>
  <si>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</si>
  <si>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</si>
  <si>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</si>
  <si>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</si>
  <si>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</si>
  <si>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</si>
  <si>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</si>
  <si>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</si>
  <si>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</si>
  <si>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</si>
  <si>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</si>
  <si>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</si>
  <si>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</si>
  <si>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</si>
  <si>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</si>
  <si>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</si>
  <si>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</si>
  <si>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</si>
  <si>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</si>
  <si>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</si>
  <si>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</si>
  <si>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</si>
  <si>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</si>
  <si>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</si>
  <si>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</si>
  <si>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</si>
  <si>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</si>
  <si>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</si>
  <si>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</si>
  <si>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</si>
  <si>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</si>
  <si>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</si>
  <si>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</si>
  <si>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</si>
  <si>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</si>
  <si>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</si>
  <si>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</si>
  <si>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</si>
  <si>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</si>
  <si>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</si>
  <si>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</si>
  <si>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</si>
  <si>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</si>
  <si>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</si>
  <si>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</si>
  <si>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</si>
  <si>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</si>
  <si>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</si>
  <si>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</si>
  <si>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</si>
  <si>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</si>
  <si>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</si>
  <si>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</si>
  <si>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</si>
  <si>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</si>
  <si>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</si>
  <si>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</si>
  <si>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</si>
  <si>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</si>
  <si>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</si>
  <si>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</si>
  <si>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</si>
  <si>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</si>
  <si>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</si>
  <si>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</si>
  <si>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</si>
  <si>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</si>
  <si>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</si>
  <si>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</si>
  <si>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</si>
  <si>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</si>
  <si>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</si>
  <si>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</si>
  <si>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</si>
  <si>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</si>
  <si>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</si>
  <si>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</si>
  <si>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</si>
  <si>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</si>
  <si>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</si>
  <si>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</si>
  <si>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</si>
  <si>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</si>
  <si>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</si>
  <si>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</si>
  <si>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</si>
  <si>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</si>
  <si>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</si>
  <si>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</si>
  <si>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</si>
  <si>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</si>
  <si>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</si>
  <si>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</si>
  <si>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</si>
  <si>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</si>
  <si>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</si>
  <si>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</si>
  <si>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</si>
  <si>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</si>
  <si>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</si>
  <si>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</si>
  <si>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</si>
  <si>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</si>
  <si>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</si>
  <si>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</si>
  <si>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</si>
  <si>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</si>
  <si>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</si>
  <si>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</si>
  <si>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</si>
  <si>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</si>
  <si>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</si>
  <si>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</si>
  <si>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</si>
  <si>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</si>
  <si>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</si>
  <si>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</si>
  <si>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</si>
  <si>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</si>
  <si>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</si>
  <si>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</si>
  <si>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</si>
  <si>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</si>
  <si>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</si>
  <si>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</si>
  <si>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</si>
  <si>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</si>
  <si>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</si>
  <si>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</si>
  <si>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</si>
  <si>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</si>
  <si>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</si>
  <si>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</si>
  <si>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</si>
  <si>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</si>
  <si>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</si>
  <si>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</si>
  <si>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</si>
  <si>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</si>
  <si>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</si>
  <si>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</si>
  <si>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</si>
  <si>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</si>
  <si>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</si>
  <si>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</si>
  <si>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</si>
  <si>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</si>
  <si>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</si>
  <si>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</si>
  <si>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</si>
  <si>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</si>
  <si>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</si>
  <si>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</si>
  <si>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</si>
  <si>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</si>
  <si>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</si>
  <si>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</si>
  <si>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</si>
  <si>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</si>
  <si>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</si>
  <si>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</si>
  <si>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</si>
  <si>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</si>
  <si>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</si>
  <si>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</si>
  <si>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</si>
  <si>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</si>
  <si>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</si>
  <si>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</si>
  <si>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</si>
  <si>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</si>
  <si>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</si>
  <si>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</si>
  <si>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</si>
  <si>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</si>
  <si>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</si>
  <si>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</si>
  <si>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</si>
  <si>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</si>
  <si>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</si>
  <si>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</si>
  <si>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</si>
  <si>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</si>
  <si>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</si>
  <si>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</si>
  <si>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</si>
  <si>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</si>
  <si>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</si>
  <si>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</si>
  <si>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</si>
  <si>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</si>
  <si>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</si>
  <si>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</si>
  <si>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</si>
  <si>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</si>
  <si>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</si>
  <si>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</si>
  <si>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</si>
  <si>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</si>
  <si>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</si>
  <si>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</si>
  <si>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</si>
  <si>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</si>
  <si>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</si>
  <si>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</si>
  <si>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</si>
  <si>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</si>
  <si>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</si>
  <si>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</si>
  <si>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</si>
  <si>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</si>
  <si>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</si>
  <si>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</si>
  <si>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</si>
  <si>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</si>
  <si>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</si>
  <si>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</si>
  <si>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</si>
  <si>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</si>
  <si>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</si>
  <si>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</si>
  <si>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</si>
  <si>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</si>
  <si>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</si>
  <si>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</si>
  <si>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</si>
  <si>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</si>
  <si>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</si>
  <si>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</si>
  <si>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</si>
  <si>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</si>
  <si>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</si>
  <si>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</si>
  <si>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</si>
  <si>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</si>
  <si>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</si>
  <si>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</si>
  <si>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</si>
  <si>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</si>
  <si>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</si>
  <si>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</si>
  <si>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</si>
  <si>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</si>
  <si>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</si>
  <si>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</si>
  <si>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</si>
  <si>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</si>
  <si>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</si>
  <si>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</si>
  <si>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</si>
  <si>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</si>
  <si>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</si>
  <si>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</si>
  <si>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</si>
  <si>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</si>
  <si>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</si>
  <si>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</si>
  <si>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</si>
  <si>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</si>
  <si>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</si>
  <si>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</si>
  <si>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</si>
  <si>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</si>
  <si>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</si>
  <si>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</si>
  <si>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</si>
  <si>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</si>
  <si>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</si>
  <si>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</si>
  <si>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</si>
  <si>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</si>
  <si>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</si>
  <si>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</si>
  <si>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</si>
  <si>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</si>
  <si>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</si>
  <si>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</si>
  <si>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</si>
  <si>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</si>
  <si>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</si>
  <si>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</si>
  <si>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</si>
  <si>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</si>
  <si>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</si>
  <si>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</si>
  <si>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</si>
  <si>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</si>
  <si>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</si>
  <si>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</si>
  <si>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</si>
  <si>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</si>
  <si>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</si>
  <si>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</si>
  <si>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</si>
  <si>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</si>
  <si>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</si>
  <si>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</si>
  <si>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</si>
  <si>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</si>
  <si>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</si>
  <si>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</si>
  <si>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</si>
  <si>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</si>
  <si>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</si>
  <si>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</si>
  <si>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</si>
  <si>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</si>
  <si>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</si>
  <si>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</si>
  <si>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</si>
  <si>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</si>
  <si>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</si>
  <si>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</si>
  <si>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</si>
  <si>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</si>
  <si>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</si>
  <si>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</si>
  <si>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</si>
  <si>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</si>
  <si>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</si>
  <si>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</si>
  <si>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</si>
  <si>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</si>
  <si>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</si>
  <si>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</si>
  <si>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</si>
  <si>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</si>
  <si>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</si>
  <si>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</si>
  <si>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</si>
  <si>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</si>
  <si>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</si>
  <si>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</si>
  <si>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</si>
  <si>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</si>
  <si>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</si>
  <si>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</si>
  <si>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</si>
  <si>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</si>
  <si>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</si>
  <si>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</si>
  <si>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</si>
  <si>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</si>
  <si>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</si>
  <si>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</si>
  <si>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</si>
  <si>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</si>
  <si>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</si>
  <si>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</si>
  <si>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</si>
  <si>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</si>
  <si>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</si>
  <si>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</si>
  <si>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</si>
  <si>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</si>
  <si>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</si>
  <si>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</si>
  <si>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</si>
  <si>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</si>
  <si>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</si>
  <si>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</si>
  <si>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</si>
  <si>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</si>
  <si>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</si>
  <si>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</si>
  <si>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</si>
  <si>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</si>
  <si>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</si>
  <si>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</si>
  <si>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</si>
  <si>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</si>
  <si>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</si>
  <si>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</si>
  <si>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</si>
  <si>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</si>
  <si>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</si>
  <si>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</si>
  <si>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</si>
  <si>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</si>
  <si>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</si>
  <si>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</si>
  <si>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</si>
  <si>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</si>
  <si>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</si>
  <si>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</si>
  <si>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</si>
  <si>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</si>
  <si>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</si>
  <si>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</si>
  <si>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</si>
  <si>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</si>
  <si>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</si>
  <si>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</si>
  <si>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</si>
  <si>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</si>
  <si>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</si>
  <si>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</si>
  <si>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</si>
  <si>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</si>
  <si>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</si>
  <si>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</si>
  <si>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</si>
  <si>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</si>
  <si>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</si>
  <si>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</si>
  <si>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</si>
  <si>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</si>
  <si>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</si>
  <si>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</si>
  <si>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</si>
  <si>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</si>
  <si>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</si>
  <si>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</si>
  <si>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</si>
  <si>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</si>
  <si>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</si>
  <si>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</si>
  <si>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</si>
  <si>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</si>
  <si>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</si>
  <si>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</si>
  <si>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</si>
  <si>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</si>
  <si>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</si>
  <si>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</si>
  <si>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</si>
  <si>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</si>
  <si>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</si>
  <si>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</si>
  <si>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</si>
  <si>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</si>
  <si>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</si>
  <si>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</si>
  <si>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</si>
  <si>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</si>
  <si>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</si>
  <si>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</si>
  <si>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</si>
  <si>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</si>
  <si>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</si>
  <si>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</si>
  <si>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</si>
  <si>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</si>
  <si>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</si>
  <si>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</si>
  <si>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</si>
  <si>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</si>
  <si>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</si>
  <si>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</si>
  <si>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</si>
  <si>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</si>
  <si>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</si>
  <si>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</si>
  <si>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</si>
  <si>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</si>
  <si>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</si>
  <si>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</si>
  <si>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</si>
  <si>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</si>
  <si>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</si>
  <si>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</si>
  <si>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</si>
  <si>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</si>
  <si>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</si>
  <si>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</si>
  <si>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</si>
  <si>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</si>
  <si>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</si>
  <si>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</si>
  <si>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</si>
  <si>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</si>
  <si>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</si>
  <si>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</si>
  <si>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</si>
  <si>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</si>
  <si>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</si>
  <si>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</si>
  <si>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</si>
  <si>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</si>
  <si>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</si>
  <si>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</si>
  <si>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</si>
  <si>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</si>
  <si>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</si>
  <si>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</si>
  <si>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</si>
  <si>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</si>
  <si>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</si>
  <si>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</si>
  <si>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</si>
  <si>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</si>
  <si>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</si>
  <si>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</si>
  <si>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</si>
  <si>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</si>
  <si>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</si>
  <si>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</si>
  <si>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</si>
  <si>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</si>
  <si>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</si>
  <si>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</si>
  <si>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</si>
  <si>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</si>
  <si>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</si>
  <si>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</si>
  <si>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</si>
  <si>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</si>
  <si>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</si>
  <si>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</si>
  <si>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</si>
  <si>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</si>
  <si>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</si>
  <si>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</si>
  <si>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</si>
  <si>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</si>
  <si>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</si>
  <si>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</si>
  <si>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</si>
  <si>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</si>
  <si>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</si>
  <si>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</si>
  <si>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</si>
  <si>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</si>
  <si>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</si>
  <si>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</si>
  <si>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</si>
  <si>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</si>
  <si>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</si>
  <si>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</si>
  <si>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</si>
  <si>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</si>
  <si>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</si>
  <si>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</si>
  <si>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</si>
  <si>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</si>
  <si>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</si>
  <si>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</si>
  <si>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</si>
  <si>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</si>
  <si>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</si>
  <si>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</si>
  <si>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</si>
  <si>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</si>
  <si>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</si>
  <si>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</si>
  <si>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</si>
  <si>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</si>
  <si>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</si>
  <si>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</si>
  <si>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</si>
  <si>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</si>
  <si>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</si>
  <si>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</si>
  <si>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</si>
  <si>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</si>
  <si>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</si>
  <si>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</si>
  <si>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</si>
  <si>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</si>
  <si>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</si>
  <si>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</si>
  <si>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</si>
  <si>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</si>
  <si>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</si>
  <si>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</si>
  <si>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</si>
  <si>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</si>
  <si>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</si>
  <si>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</si>
  <si>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</si>
  <si>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</si>
  <si>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</si>
  <si>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</si>
  <si>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</si>
  <si>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</si>
  <si>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</si>
  <si>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</si>
  <si>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</si>
  <si>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</si>
  <si>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</si>
  <si>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</si>
  <si>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</si>
  <si>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</si>
  <si>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</si>
  <si>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</si>
  <si>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</si>
  <si>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</si>
  <si>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</si>
  <si>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</si>
  <si>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</si>
  <si>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</si>
  <si>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</si>
  <si>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</si>
  <si>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</si>
  <si>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</si>
  <si>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</si>
  <si>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</si>
  <si>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</si>
  <si>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</si>
  <si>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</si>
  <si>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</si>
  <si>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</si>
  <si>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</si>
  <si>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</si>
  <si>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</si>
  <si>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</si>
  <si>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</si>
  <si>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</si>
  <si>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</si>
  <si>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</si>
  <si>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</si>
  <si>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</si>
  <si>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</si>
  <si>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</si>
  <si>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</si>
  <si>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</si>
  <si>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</si>
  <si>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</si>
  <si>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</si>
  <si>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</si>
  <si>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</si>
  <si>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</si>
  <si>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</si>
  <si>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</si>
  <si>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</si>
  <si>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</si>
  <si>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</si>
  <si>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</si>
  <si>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</si>
  <si>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</si>
  <si>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</si>
  <si>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</si>
  <si>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</si>
  <si>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</si>
  <si>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</si>
  <si>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</si>
  <si>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</si>
  <si>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</si>
  <si>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</si>
  <si>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</si>
  <si>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</si>
  <si>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</si>
  <si>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</si>
  <si>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</si>
  <si>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</si>
  <si>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</si>
  <si>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</si>
  <si>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</si>
  <si>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</si>
  <si>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</si>
  <si>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</si>
  <si>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</si>
  <si>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</si>
  <si>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</si>
  <si>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</si>
  <si>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</si>
  <si>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</si>
  <si>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</si>
  <si>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</si>
  <si>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</si>
  <si>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</si>
  <si>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</si>
  <si>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</si>
  <si>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</si>
  <si>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</si>
  <si>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</si>
  <si>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</si>
  <si>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</si>
  <si>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</si>
  <si>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</si>
  <si>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</si>
  <si>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</si>
  <si>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</si>
  <si>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</si>
  <si>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</si>
  <si>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</si>
  <si>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</si>
  <si>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</si>
  <si>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</si>
  <si>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</si>
  <si>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</si>
  <si>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</si>
  <si>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</si>
  <si>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</si>
  <si>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</si>
  <si>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</si>
  <si>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</si>
  <si>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</si>
  <si>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</si>
  <si>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</si>
  <si>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</si>
  <si>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</si>
  <si>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</si>
  <si>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</si>
  <si>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</si>
  <si>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</si>
  <si>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</si>
  <si>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</si>
  <si>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</si>
  <si>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</si>
  <si>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</si>
  <si>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</si>
  <si>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</si>
  <si>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</si>
  <si>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</si>
  <si>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</si>
  <si>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</si>
  <si>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</si>
  <si>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</si>
  <si>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</si>
  <si>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</si>
  <si>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</si>
  <si>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</si>
  <si>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</si>
  <si>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</si>
  <si>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</si>
  <si>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</si>
  <si>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</si>
  <si>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</si>
  <si>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</si>
  <si>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</si>
  <si>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</si>
  <si>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</si>
  <si>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</si>
  <si>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</si>
  <si>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</si>
  <si>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</si>
  <si>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</si>
  <si>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</si>
  <si>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</si>
  <si>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</si>
  <si>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</si>
  <si>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</si>
  <si>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</si>
  <si>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</si>
  <si>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</si>
  <si>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</si>
  <si>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</si>
  <si>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</si>
  <si>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</si>
  <si>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</si>
  <si>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</si>
  <si>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</si>
  <si>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</si>
  <si>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</si>
  <si>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</si>
  <si>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</si>
  <si>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</si>
  <si>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</si>
  <si>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</si>
  <si>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</si>
  <si>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</si>
  <si>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</si>
  <si>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</si>
  <si>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</si>
  <si>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</si>
  <si>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</si>
  <si>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</si>
  <si>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</si>
  <si>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</si>
  <si>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</si>
  <si>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</si>
  <si>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</si>
  <si>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</si>
  <si>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</si>
  <si>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</si>
  <si>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</si>
  <si>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</si>
  <si>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</si>
  <si>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</si>
  <si>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</si>
  <si>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</si>
  <si>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</si>
  <si>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</si>
  <si>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</si>
  <si>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</si>
  <si>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</si>
  <si>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</si>
  <si>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</si>
  <si>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</si>
  <si>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</si>
  <si>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</si>
  <si>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</si>
  <si>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</si>
  <si>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</si>
  <si>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</si>
  <si>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</si>
  <si>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</si>
  <si>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</si>
  <si>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</si>
  <si>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</si>
  <si>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</si>
  <si>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</si>
  <si>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</si>
  <si>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</si>
  <si>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</si>
  <si>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</si>
  <si>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</si>
  <si>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</si>
  <si>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</si>
  <si>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</si>
  <si>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</si>
  <si>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</si>
  <si>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</si>
  <si>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</si>
  <si>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</si>
  <si>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</si>
  <si>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</si>
  <si>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</si>
  <si>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</si>
  <si>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</si>
  <si>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</si>
  <si>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</si>
  <si>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</si>
  <si>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</si>
  <si>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</si>
  <si>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</si>
  <si>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</si>
  <si>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</si>
  <si>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</si>
  <si>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</si>
  <si>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</si>
  <si>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</si>
  <si>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</si>
  <si>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</si>
  <si>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</si>
  <si>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</si>
  <si>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</si>
  <si>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</si>
  <si>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</si>
  <si>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</si>
  <si>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</si>
  <si>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</si>
  <si>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</si>
  <si>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</si>
  <si>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</si>
  <si>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</si>
  <si>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</si>
  <si>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</si>
  <si>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</si>
  <si>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</si>
  <si>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</si>
  <si>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</si>
  <si>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</si>
  <si>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</si>
  <si>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</si>
  <si>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</si>
  <si>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</si>
  <si>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</si>
  <si>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</si>
  <si>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</si>
  <si>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</si>
  <si>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</si>
  <si>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</si>
  <si>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</si>
  <si>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</si>
  <si>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</si>
  <si>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</si>
  <si>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</si>
  <si>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</si>
  <si>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</si>
  <si>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</si>
  <si>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</si>
  <si>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</si>
  <si>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</si>
  <si>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</si>
  <si>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</si>
  <si>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</si>
  <si>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</si>
  <si>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</si>
  <si>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</si>
  <si>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</si>
  <si>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</si>
  <si>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</si>
  <si>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</si>
  <si>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</si>
  <si>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</si>
  <si>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</si>
  <si>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</si>
  <si>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</si>
  <si>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</si>
  <si>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</si>
  <si>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</si>
  <si>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</si>
  <si>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</si>
  <si>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</si>
  <si>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</si>
  <si>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</si>
  <si>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</si>
  <si>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</si>
  <si>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</si>
  <si>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</si>
  <si>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</si>
  <si>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</si>
  <si>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</si>
  <si>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</si>
  <si>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</si>
  <si>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</si>
  <si>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</si>
  <si>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</si>
  <si>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</si>
  <si>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</si>
  <si>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</si>
  <si>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</si>
  <si>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</si>
  <si>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</si>
  <si>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</si>
  <si>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</si>
  <si>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</si>
  <si>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</si>
  <si>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</si>
  <si>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</si>
  <si>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</si>
  <si>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</si>
  <si>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</si>
  <si>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</si>
  <si>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</si>
  <si>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</si>
  <si>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</si>
  <si>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</si>
  <si>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</si>
  <si>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</si>
  <si>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</si>
  <si>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</si>
  <si>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</si>
  <si>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</si>
  <si>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</si>
  <si>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</si>
  <si>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</si>
  <si>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</si>
  <si>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</si>
  <si>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</si>
  <si>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</si>
  <si>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</si>
  <si>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</si>
  <si>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</si>
  <si>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</si>
  <si>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</si>
  <si>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</si>
  <si>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</si>
  <si>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</si>
  <si>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</si>
  <si>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</si>
  <si>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</si>
  <si>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</si>
  <si>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</si>
  <si>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</si>
  <si>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</si>
  <si>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</si>
  <si>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</si>
  <si>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</si>
  <si>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</si>
  <si>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</si>
  <si>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</si>
  <si>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</si>
  <si>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</si>
  <si>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</si>
  <si>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</si>
  <si>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</si>
  <si>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</si>
  <si>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</si>
  <si>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</si>
  <si>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</si>
  <si>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</si>
  <si>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</si>
  <si>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</si>
  <si>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</si>
  <si>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</si>
  <si>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</si>
  <si>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</si>
  <si>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</si>
  <si>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</si>
  <si>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</si>
  <si>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</si>
  <si>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</si>
  <si>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</si>
  <si>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</si>
  <si>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</si>
  <si>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</si>
  <si>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</si>
  <si>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</si>
  <si>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</si>
  <si>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</si>
  <si>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</si>
  <si>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</si>
  <si>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</si>
  <si>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</si>
  <si>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</si>
  <si>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</si>
  <si>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</si>
  <si>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</si>
  <si>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</si>
  <si>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</si>
  <si>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</si>
  <si>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</si>
  <si>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</si>
  <si>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</si>
  <si>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</si>
  <si>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</si>
  <si>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</si>
  <si>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</si>
  <si>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</si>
  <si>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</si>
  <si>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</si>
  <si>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</si>
  <si>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</si>
  <si>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</si>
  <si>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</si>
  <si>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</si>
  <si>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</si>
  <si>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</si>
  <si>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</si>
  <si>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</si>
  <si>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</si>
  <si>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</si>
  <si>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</si>
  <si>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</si>
  <si>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</si>
  <si>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</si>
  <si>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</si>
  <si>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</si>
  <si>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</si>
  <si>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</si>
  <si>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</si>
  <si>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</si>
  <si>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</si>
  <si>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</si>
  <si>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</si>
  <si>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</si>
  <si>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</si>
  <si>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</si>
  <si>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</si>
  <si>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</si>
  <si>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</si>
  <si>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</si>
  <si>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</si>
  <si>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</si>
  <si>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</si>
  <si>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</si>
  <si>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</si>
  <si>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</si>
  <si>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</si>
  <si>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</si>
  <si>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</si>
  <si>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</si>
  <si>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</si>
  <si>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</si>
  <si>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</si>
  <si>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</si>
  <si>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</si>
  <si>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</si>
  <si>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</si>
  <si>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</si>
  <si>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</si>
  <si>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</si>
  <si>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</si>
  <si>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</si>
  <si>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</si>
  <si>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</si>
  <si>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</si>
  <si>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</si>
  <si>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</si>
  <si>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</si>
  <si>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</si>
  <si>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</si>
  <si>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</si>
  <si>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</si>
  <si>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</si>
  <si>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</si>
  <si>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</si>
  <si>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</si>
  <si>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</si>
  <si>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</si>
  <si>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</si>
  <si>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</si>
  <si>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</si>
  <si>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</si>
  <si>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</si>
  <si>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</si>
  <si>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</si>
  <si>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</si>
  <si>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</si>
  <si>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</si>
  <si>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</si>
  <si>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</si>
  <si>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</si>
  <si>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</si>
  <si>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</si>
  <si>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</si>
  <si>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</si>
  <si>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</si>
  <si>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</si>
  <si>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</si>
  <si>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</si>
  <si>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</si>
  <si>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</si>
  <si>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</si>
  <si>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</si>
  <si>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</si>
  <si>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</si>
  <si>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</si>
  <si>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</si>
  <si>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</si>
  <si>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</si>
  <si>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</si>
  <si>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</si>
  <si>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</si>
  <si>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</si>
  <si>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</si>
  <si>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</si>
  <si>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</si>
  <si>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</si>
  <si>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</si>
  <si>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</si>
  <si>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</si>
  <si>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</si>
  <si>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</si>
  <si>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</si>
  <si>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</si>
  <si>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</si>
  <si>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</si>
  <si>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</si>
  <si>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</si>
  <si>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</si>
  <si>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</si>
  <si>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</si>
  <si>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</si>
  <si>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</si>
  <si>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</si>
  <si>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</si>
  <si>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</si>
  <si>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</si>
  <si>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</si>
  <si>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</si>
  <si>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</si>
  <si>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</si>
  <si>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</si>
  <si>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</si>
  <si>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</si>
  <si>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</si>
  <si>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</si>
  <si>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</si>
  <si>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</si>
  <si>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</si>
  <si>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</si>
  <si>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</si>
  <si>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</si>
  <si>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</si>
  <si>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</si>
  <si>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</si>
  <si>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</si>
  <si>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</si>
  <si>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</si>
  <si>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</si>
  <si>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</si>
  <si>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</si>
  <si>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</si>
  <si>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</si>
  <si>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</si>
  <si>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</si>
  <si>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</si>
  <si>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</si>
  <si>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</si>
  <si>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</si>
  <si>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</si>
  <si>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</si>
  <si>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</si>
  <si>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</si>
  <si>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</si>
  <si>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</si>
  <si>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</si>
  <si>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</si>
  <si>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</si>
  <si>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</si>
  <si>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</si>
  <si>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</si>
  <si>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</si>
  <si>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</si>
  <si>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</si>
  <si>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</si>
  <si>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</si>
  <si>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</si>
  <si>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</si>
  <si>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</si>
  <si>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</si>
  <si>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</si>
  <si>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</si>
  <si>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</si>
  <si>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</si>
  <si>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</si>
  <si>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</si>
  <si>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</si>
  <si>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</si>
  <si>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</si>
  <si>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</si>
  <si>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</si>
  <si>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</si>
  <si>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</si>
  <si>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</si>
  <si>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</si>
  <si>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</si>
  <si>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</si>
  <si>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</si>
  <si>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</si>
  <si>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</si>
  <si>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</si>
  <si>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</si>
  <si>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</si>
  <si>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</si>
  <si>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</si>
  <si>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</si>
  <si>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</si>
  <si>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</si>
  <si>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</si>
  <si>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</si>
  <si>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</si>
  <si>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</si>
  <si>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</si>
  <si>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</si>
  <si>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</si>
  <si>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</si>
  <si>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</si>
  <si>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</si>
  <si>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</si>
  <si>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</si>
  <si>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</si>
  <si>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</si>
  <si>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</si>
  <si>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</si>
  <si>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</si>
  <si>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</si>
  <si>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</si>
  <si>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</si>
  <si>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</si>
  <si>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</si>
  <si>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</si>
  <si>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</si>
  <si>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</si>
  <si>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</si>
  <si>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</si>
  <si>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</si>
  <si>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</si>
  <si>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</si>
  <si>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</si>
  <si>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</si>
  <si>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</si>
  <si>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</si>
  <si>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</si>
  <si>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</si>
  <si>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</si>
  <si>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</si>
  <si>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</si>
  <si>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</si>
  <si>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</si>
  <si>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</si>
  <si>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</si>
  <si>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</si>
  <si>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</si>
  <si>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</si>
  <si>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</si>
  <si>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</si>
  <si>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</si>
  <si>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</si>
  <si>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</si>
  <si>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</si>
  <si>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</si>
  <si>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</si>
  <si>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</si>
  <si>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</si>
  <si>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</si>
  <si>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</si>
  <si>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</si>
  <si>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</si>
  <si>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</si>
  <si>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</si>
  <si>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</si>
  <si>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</si>
  <si>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</si>
  <si>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</si>
  <si>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</si>
  <si>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</si>
  <si>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</si>
  <si>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</si>
  <si>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</si>
  <si>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</si>
  <si>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</si>
  <si>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</si>
  <si>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</si>
  <si>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</si>
  <si>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</si>
  <si>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</si>
  <si>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</si>
  <si>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</si>
  <si>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</si>
  <si>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</si>
  <si>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</si>
  <si>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</si>
  <si>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</si>
  <si>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</si>
  <si>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</si>
  <si>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</si>
  <si>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</si>
  <si>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</si>
  <si>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</si>
  <si>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</si>
  <si>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</si>
  <si>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</si>
  <si>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</si>
  <si>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</si>
  <si>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</si>
  <si>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</si>
  <si>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</si>
  <si>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</si>
  <si>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</si>
  <si>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</si>
  <si>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</si>
  <si>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</si>
  <si>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</si>
  <si>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</si>
  <si>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</si>
  <si>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</si>
  <si>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</si>
  <si>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</si>
  <si>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</si>
  <si>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</si>
  <si>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</si>
  <si>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</si>
  <si>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</si>
  <si>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</si>
  <si>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</si>
  <si>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</si>
  <si>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</si>
  <si>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</si>
  <si>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</si>
  <si>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</si>
  <si>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</si>
  <si>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</si>
  <si>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</si>
  <si>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</si>
  <si>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</si>
  <si>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</si>
  <si>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</si>
  <si>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</si>
  <si>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</si>
  <si>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</si>
  <si>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</si>
  <si>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</si>
  <si>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</si>
  <si>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</si>
  <si>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</si>
  <si>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</si>
  <si>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</si>
  <si>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</si>
  <si>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</si>
  <si>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</si>
  <si>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</si>
  <si>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</si>
  <si>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</si>
  <si>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</si>
  <si>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</si>
  <si>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</si>
  <si>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</si>
  <si>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</si>
  <si>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</si>
  <si>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</si>
  <si>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</si>
  <si>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</si>
  <si>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</si>
  <si>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</si>
  <si>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</si>
  <si>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</si>
  <si>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</si>
  <si>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</si>
  <si>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</si>
  <si>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</si>
  <si>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</si>
  <si>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</si>
  <si>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</si>
  <si>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</si>
  <si>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</si>
  <si>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</si>
  <si>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</si>
  <si>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</si>
  <si>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</si>
  <si>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</si>
  <si>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</si>
  <si>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</si>
  <si>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</si>
  <si>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</si>
  <si>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</si>
  <si>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</si>
  <si>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</si>
  <si>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</si>
  <si>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</si>
  <si>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</si>
  <si>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</si>
  <si>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</si>
  <si>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</si>
  <si>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</si>
  <si>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</si>
  <si>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</si>
  <si>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</si>
  <si>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</si>
  <si>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</si>
  <si>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</si>
  <si>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</si>
  <si>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</si>
  <si>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</si>
  <si>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</si>
  <si>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</si>
  <si>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</si>
  <si>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</si>
  <si>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</si>
  <si>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</si>
  <si>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</si>
  <si>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</si>
  <si>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</si>
  <si>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</si>
  <si>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</si>
  <si>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</si>
  <si>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</si>
  <si>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</si>
  <si>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</si>
  <si>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</si>
  <si>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</si>
  <si>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</si>
  <si>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</si>
  <si>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</si>
  <si>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</si>
  <si>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</si>
  <si>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</si>
  <si>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</si>
  <si>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</si>
  <si>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</si>
  <si>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</si>
  <si>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</si>
  <si>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</si>
  <si>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</si>
  <si>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</si>
  <si>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</si>
  <si>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</si>
  <si>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</si>
  <si>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</si>
  <si>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</si>
  <si>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</si>
  <si>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</si>
  <si>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</si>
  <si>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</si>
  <si>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</si>
  <si>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</si>
  <si>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</si>
  <si>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</si>
  <si>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</si>
  <si>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</si>
  <si>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</si>
  <si>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</si>
  <si>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</si>
  <si>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</si>
  <si>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</si>
  <si>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</si>
  <si>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</si>
  <si>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</si>
  <si>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</si>
  <si>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</si>
  <si>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</si>
  <si>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</si>
  <si>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</si>
  <si>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</si>
  <si>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</si>
  <si>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</si>
  <si>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</si>
  <si>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</si>
  <si>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</si>
  <si>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</si>
  <si>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</si>
  <si>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</si>
  <si>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</si>
  <si>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</si>
  <si>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</si>
  <si>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</si>
  <si>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</si>
  <si>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</si>
  <si>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</si>
  <si>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</si>
  <si>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</si>
  <si>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</si>
  <si>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</si>
  <si>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</si>
  <si>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</si>
  <si>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</si>
  <si>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</si>
  <si>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</si>
  <si>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</si>
  <si>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</si>
  <si>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</si>
  <si>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</si>
  <si>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</si>
  <si>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</si>
  <si>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</si>
  <si>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</si>
  <si>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</si>
  <si>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</si>
  <si>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</si>
  <si>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</si>
  <si>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</si>
  <si>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</si>
  <si>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</si>
  <si>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</si>
  <si>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</si>
  <si>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</si>
  <si>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</si>
  <si>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</si>
  <si>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</si>
  <si>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</si>
  <si>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</si>
  <si>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</si>
  <si>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</si>
  <si>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</si>
  <si>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</si>
  <si>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</si>
  <si>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</si>
  <si>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</si>
  <si>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</si>
  <si>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</si>
  <si>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</si>
  <si>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</si>
  <si>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</si>
  <si>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</si>
  <si>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</si>
  <si>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</si>
  <si>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</si>
  <si>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</si>
  <si>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</si>
  <si>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</si>
  <si>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</si>
  <si>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</si>
  <si>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</si>
  <si>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</si>
  <si>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</si>
  <si>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</si>
  <si>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</si>
  <si>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</si>
  <si>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</si>
  <si>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</si>
  <si>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</si>
  <si>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</si>
  <si>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</si>
  <si>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</si>
  <si>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</si>
  <si>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</si>
  <si>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</si>
  <si>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</si>
  <si>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</si>
  <si>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</si>
  <si>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</si>
  <si>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</si>
  <si>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</si>
  <si>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</si>
  <si>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</si>
  <si>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</si>
  <si>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</si>
  <si>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</si>
  <si>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</si>
  <si>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</si>
  <si>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</si>
  <si>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</si>
  <si>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</si>
  <si>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</si>
  <si>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</si>
  <si>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</si>
  <si>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</si>
  <si>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</si>
  <si>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</si>
  <si>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</si>
  <si>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</si>
  <si>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</si>
  <si>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</si>
  <si>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</si>
  <si>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</si>
  <si>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</si>
  <si>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</si>
  <si>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</si>
  <si>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</si>
  <si>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</si>
  <si>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</si>
  <si>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</si>
  <si>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</si>
  <si>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</si>
  <si>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</si>
  <si>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</si>
  <si>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</si>
  <si>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</si>
  <si>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</si>
  <si>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</si>
  <si>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</si>
  <si>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</si>
  <si>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</si>
  <si>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</si>
  <si>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</si>
  <si>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</si>
  <si>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</si>
  <si>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</si>
  <si>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</si>
  <si>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</si>
  <si>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</si>
  <si>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</si>
  <si>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</si>
  <si>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</si>
  <si>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</si>
  <si>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</si>
  <si>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</si>
  <si>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</si>
  <si>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</si>
  <si>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</si>
  <si>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</si>
  <si>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</si>
  <si>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</si>
  <si>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</si>
  <si>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</si>
  <si>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</si>
  <si>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</si>
  <si>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</si>
  <si>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</si>
  <si>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</si>
  <si>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</si>
  <si>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</si>
  <si>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</si>
  <si>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</si>
  <si>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</si>
  <si>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</si>
  <si>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</si>
  <si>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</si>
  <si>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</si>
  <si>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</si>
  <si>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</si>
  <si>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</si>
  <si>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</si>
  <si>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</si>
  <si>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</si>
  <si>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</si>
  <si>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</si>
  <si>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</si>
  <si>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</si>
  <si>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</si>
  <si>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</si>
  <si>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</si>
  <si>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</si>
  <si>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</si>
  <si>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</si>
  <si>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</si>
  <si>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</si>
  <si>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</si>
  <si>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</si>
  <si>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</si>
  <si>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</si>
  <si>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</si>
  <si>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</si>
  <si>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</si>
  <si>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</si>
  <si>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</si>
  <si>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</si>
  <si>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</si>
  <si>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</si>
  <si>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</si>
  <si>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</si>
  <si>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</si>
  <si>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</si>
  <si>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</si>
  <si>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</si>
  <si>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</si>
  <si>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</si>
  <si>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</si>
  <si>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</si>
  <si>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</si>
  <si>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</si>
  <si>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</si>
  <si>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</si>
  <si>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</si>
  <si>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</si>
  <si>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</si>
  <si>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</si>
  <si>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</si>
  <si>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</si>
  <si>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</si>
  <si>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</si>
  <si>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</si>
  <si>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</si>
  <si>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</si>
  <si>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</si>
  <si>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</si>
  <si>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</si>
  <si>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</si>
  <si>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</si>
  <si>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</si>
  <si>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</si>
  <si>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</si>
  <si>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</si>
  <si>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</si>
  <si>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</si>
  <si>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</si>
  <si>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</si>
  <si>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</si>
  <si>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</si>
  <si>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</si>
  <si>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</si>
  <si>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</si>
  <si>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</si>
  <si>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</si>
  <si>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</si>
  <si>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</si>
  <si>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</si>
  <si>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</si>
  <si>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</si>
  <si>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</si>
  <si>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</si>
  <si>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</si>
  <si>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</si>
  <si>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</si>
  <si>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</si>
  <si>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</si>
  <si>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</si>
  <si>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</si>
  <si>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</si>
  <si>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</si>
  <si>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</si>
  <si>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</si>
  <si>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</si>
  <si>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</si>
  <si>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</si>
  <si>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</si>
  <si>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</si>
  <si>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</si>
  <si>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</si>
  <si>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</si>
  <si>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</si>
  <si>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</si>
  <si>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</si>
  <si>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</si>
  <si>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</si>
  <si>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</si>
  <si>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</si>
  <si>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</si>
  <si>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</si>
  <si>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</si>
  <si>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</si>
  <si>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</si>
  <si>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</si>
  <si>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</si>
  <si>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</si>
  <si>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</si>
  <si>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</si>
  <si>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</si>
  <si>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</si>
  <si>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</si>
  <si>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</si>
  <si>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</si>
  <si>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</si>
  <si>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</si>
  <si>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</si>
  <si>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</si>
  <si>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</si>
  <si>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</si>
  <si>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</si>
  <si>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</si>
  <si>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</si>
  <si>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</si>
  <si>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</si>
  <si>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</si>
  <si>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</si>
  <si>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</si>
  <si>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</si>
  <si>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</si>
  <si>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</si>
  <si>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</si>
  <si>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</si>
  <si>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</si>
  <si>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</si>
  <si>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</si>
  <si>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</si>
  <si>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</si>
  <si>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</si>
  <si>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</si>
  <si>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</si>
  <si>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</si>
  <si>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</si>
  <si>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</si>
  <si>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</si>
  <si>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</si>
  <si>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</si>
  <si>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</si>
  <si>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</si>
  <si>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</si>
  <si>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</si>
  <si>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</si>
  <si>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</si>
  <si>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</si>
  <si>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</si>
  <si>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</si>
  <si>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</si>
  <si>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</si>
  <si>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</si>
  <si>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</si>
  <si>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</si>
  <si>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</si>
  <si>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</si>
  <si>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</si>
  <si>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</si>
  <si>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</si>
  <si>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</si>
  <si>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</si>
  <si>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</si>
  <si>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</si>
  <si>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</si>
  <si>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</si>
  <si>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</si>
  <si>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</si>
  <si>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</si>
  <si>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</si>
  <si>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</si>
  <si>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</si>
  <si>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</si>
  <si>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</si>
  <si>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</si>
  <si>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</si>
  <si>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</si>
  <si>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</si>
  <si>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</si>
  <si>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</si>
  <si>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</si>
  <si>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</si>
  <si>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</si>
  <si>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</si>
  <si>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</si>
  <si>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</si>
  <si>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</si>
  <si>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</si>
  <si>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</si>
  <si>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</si>
  <si>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</si>
  <si>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</si>
  <si>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</si>
  <si>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</si>
  <si>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</si>
  <si>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</si>
  <si>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</si>
  <si>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</si>
  <si>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</si>
  <si>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</si>
  <si>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</si>
  <si>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</si>
  <si>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</si>
  <si>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</si>
  <si>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</si>
  <si>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</si>
  <si>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</si>
  <si>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</si>
  <si>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</si>
  <si>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</si>
  <si>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</si>
  <si>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</si>
  <si>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</si>
  <si>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</si>
  <si>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</si>
  <si>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</si>
  <si>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</si>
  <si>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</si>
  <si>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</si>
  <si>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</si>
  <si>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</si>
  <si>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</si>
  <si>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</si>
  <si>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</si>
  <si>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</si>
  <si>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</si>
  <si>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</si>
  <si>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</si>
  <si>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</si>
  <si>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</si>
  <si>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</si>
  <si>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</si>
  <si>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</si>
  <si>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</si>
  <si>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</si>
  <si>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</si>
  <si>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</si>
  <si>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</si>
  <si>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</si>
  <si>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</si>
  <si>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</si>
  <si>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</si>
  <si>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</si>
  <si>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</si>
  <si>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</si>
  <si>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</si>
  <si>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</si>
  <si>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</si>
  <si>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</si>
  <si>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</si>
  <si>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</si>
  <si>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</si>
  <si>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</si>
  <si>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</si>
  <si>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</si>
  <si>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</si>
  <si>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</si>
  <si>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</si>
  <si>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</si>
  <si>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</si>
  <si>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</si>
  <si>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</si>
  <si>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</si>
  <si>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</si>
  <si>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</si>
  <si>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</si>
  <si>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</si>
  <si>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</si>
  <si>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</si>
  <si>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</si>
  <si>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</si>
  <si>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</si>
  <si>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</si>
  <si>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</si>
  <si>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</si>
  <si>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</si>
  <si>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</si>
  <si>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</si>
  <si>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</si>
  <si>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</si>
  <si>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</si>
  <si>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</si>
  <si>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</si>
  <si>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</si>
  <si>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</si>
  <si>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</si>
  <si>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</si>
  <si>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</si>
  <si>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</si>
  <si>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</si>
  <si>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</si>
  <si>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</si>
  <si>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</si>
  <si>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</si>
  <si>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</si>
  <si>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</si>
  <si>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</si>
  <si>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</si>
  <si>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</si>
  <si>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</si>
  <si>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</si>
  <si>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</si>
  <si>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</si>
  <si>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</si>
  <si>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</si>
  <si>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</si>
  <si>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</si>
  <si>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</si>
  <si>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</si>
  <si>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</si>
  <si>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</si>
  <si>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</si>
  <si>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</si>
  <si>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</si>
  <si>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</si>
  <si>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</si>
  <si>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</si>
  <si>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</si>
  <si>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</si>
  <si>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</si>
  <si>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</si>
  <si>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</si>
  <si>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</si>
  <si>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</si>
  <si>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</si>
  <si>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</si>
  <si>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</si>
  <si>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</si>
  <si>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</si>
  <si>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</si>
  <si>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</si>
  <si>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</si>
  <si>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</si>
  <si>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</si>
  <si>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</si>
  <si>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</si>
  <si>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</si>
  <si>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</si>
  <si>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</si>
  <si>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</si>
  <si>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</si>
  <si>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</si>
  <si>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</si>
  <si>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</si>
  <si>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</si>
  <si>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</si>
  <si>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</si>
  <si>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</si>
  <si>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</si>
  <si>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</si>
  <si>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</si>
  <si>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</si>
  <si>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</si>
  <si>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</si>
  <si>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</si>
  <si>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</si>
  <si>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</si>
  <si>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</si>
  <si>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</si>
  <si>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</si>
  <si>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</si>
  <si>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</si>
  <si>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</si>
  <si>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</si>
  <si>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</si>
  <si>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</si>
  <si>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</si>
  <si>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</si>
  <si>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</si>
  <si>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</si>
  <si>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</si>
  <si>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</si>
  <si>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</si>
  <si>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</si>
  <si>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</si>
  <si>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</si>
  <si>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</si>
  <si>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</si>
  <si>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</si>
  <si>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</si>
  <si>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</si>
  <si>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</si>
  <si>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</si>
  <si>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</si>
  <si>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</si>
  <si>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</si>
  <si>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</si>
  <si>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</si>
  <si>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</si>
  <si>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</si>
  <si>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</si>
  <si>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</si>
  <si>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</si>
  <si>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</si>
  <si>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</si>
  <si>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</si>
  <si>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</si>
  <si>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</si>
  <si>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</si>
  <si>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</si>
  <si>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</si>
  <si>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</si>
  <si>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</si>
  <si>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</si>
  <si>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</si>
  <si>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</si>
  <si>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</si>
  <si>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</si>
  <si>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</si>
  <si>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</si>
  <si>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</si>
  <si>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</si>
  <si>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</si>
  <si>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</si>
  <si>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</si>
  <si>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</si>
  <si>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</si>
  <si>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</si>
  <si>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</si>
  <si>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</si>
  <si>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</si>
  <si>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</si>
  <si>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</si>
  <si>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ОУ "ПРОФЕСОР МАРИН ДРИНОВ" М.12</t>
  </si>
  <si>
    <t xml:space="preserve">                              </t>
  </si>
  <si>
    <t xml:space="preserve">;                             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</si>
</sst>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75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2"/>
      <color indexed="18"/>
      <name val="Times New Roman"/>
      <family val="1"/>
      <charset val="204"/>
    </font>
    <font>
      <sz val="11"/>
      <name val="Times New Roman CYR"/>
      <family val="1"/>
      <charset val="204"/>
    </font>
    <font>
      <i/>
      <sz val="12"/>
      <color indexed="18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i/>
      <sz val="12"/>
      <color indexed="16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sz val="12"/>
      <color indexed="13"/>
      <name val="Times New Roman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16"/>
      <name val="Times New Roman CYR"/>
      <charset val="204"/>
    </font>
    <font>
      <b/>
      <sz val="11"/>
      <color indexed="16"/>
      <name val="Times New Roman Cyr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b/>
      <sz val="11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b/>
      <sz val="10"/>
      <color theme="0" tint="-0.249977111117893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b/>
      <sz val="10"/>
      <color theme="0" tint="-0.24994659260841701"/>
      <name val="Times New Roman"/>
      <family val="1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b/>
      <sz val="11"/>
      <color rgb="FFEEFEC6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71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72" fillId="16" borderId="169" xfId="0" applyFont="1" applyFill="1" applyBorder="1" applyProtection="1">
      <protection hidden="1"/>
    </xf>
    <xf numFmtId="0" fontId="273" fillId="16" borderId="170" xfId="0" applyFont="1" applyFill="1" applyBorder="1" applyProtection="1"/>
    <xf numFmtId="0" fontId="273" fillId="16" borderId="171" xfId="0" applyFont="1" applyFill="1" applyBorder="1" applyProtection="1"/>
    <xf numFmtId="0" fontId="272" fillId="16" borderId="172" xfId="0" applyFont="1" applyFill="1" applyBorder="1" applyProtection="1">
      <protection hidden="1"/>
    </xf>
    <xf numFmtId="0" fontId="273" fillId="16" borderId="0" xfId="0" applyFont="1" applyFill="1" applyBorder="1" applyProtection="1"/>
    <xf numFmtId="0" fontId="273" fillId="16" borderId="173" xfId="0" applyFont="1" applyFill="1" applyBorder="1" applyProtection="1"/>
    <xf numFmtId="0" fontId="272" fillId="16" borderId="174" xfId="0" applyFont="1" applyFill="1" applyBorder="1" applyProtection="1">
      <protection hidden="1"/>
    </xf>
    <xf numFmtId="0" fontId="273" fillId="16" borderId="11" xfId="0" applyFont="1" applyFill="1" applyBorder="1" applyProtection="1"/>
    <xf numFmtId="0" fontId="273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74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75" fillId="18" borderId="23" xfId="0" applyNumberFormat="1" applyFont="1" applyFill="1" applyBorder="1" applyProtection="1"/>
    <xf numFmtId="168" fontId="275" fillId="18" borderId="40" xfId="0" applyNumberFormat="1" applyFont="1" applyFill="1" applyBorder="1" applyProtection="1"/>
    <xf numFmtId="168" fontId="275" fillId="18" borderId="26" xfId="0" applyNumberFormat="1" applyFont="1" applyFill="1" applyBorder="1" applyProtection="1"/>
    <xf numFmtId="168" fontId="275" fillId="18" borderId="25" xfId="0" applyNumberFormat="1" applyFont="1" applyFill="1" applyBorder="1" applyProtection="1"/>
    <xf numFmtId="168" fontId="275" fillId="18" borderId="27" xfId="0" applyNumberFormat="1" applyFont="1" applyFill="1" applyBorder="1" applyProtection="1"/>
    <xf numFmtId="168" fontId="275" fillId="18" borderId="24" xfId="0" applyNumberFormat="1" applyFont="1" applyFill="1" applyBorder="1" applyProtection="1"/>
    <xf numFmtId="168" fontId="276" fillId="18" borderId="23" xfId="0" applyNumberFormat="1" applyFont="1" applyFill="1" applyBorder="1" applyProtection="1"/>
    <xf numFmtId="168" fontId="276" fillId="18" borderId="40" xfId="0" applyNumberFormat="1" applyFont="1" applyFill="1" applyBorder="1" applyProtection="1"/>
    <xf numFmtId="168" fontId="276" fillId="18" borderId="26" xfId="0" applyNumberFormat="1" applyFont="1" applyFill="1" applyBorder="1" applyProtection="1"/>
    <xf numFmtId="168" fontId="276" fillId="18" borderId="25" xfId="0" applyNumberFormat="1" applyFont="1" applyFill="1" applyBorder="1" applyProtection="1"/>
    <xf numFmtId="168" fontId="276" fillId="18" borderId="27" xfId="0" applyNumberFormat="1" applyFont="1" applyFill="1" applyBorder="1" applyProtection="1"/>
    <xf numFmtId="168" fontId="276" fillId="18" borderId="24" xfId="0" applyNumberFormat="1" applyFont="1" applyFill="1" applyBorder="1" applyProtection="1"/>
    <xf numFmtId="168" fontId="276" fillId="11" borderId="31" xfId="0" applyNumberFormat="1" applyFont="1" applyFill="1" applyBorder="1" applyProtection="1"/>
    <xf numFmtId="168" fontId="276" fillId="11" borderId="29" xfId="0" applyNumberFormat="1" applyFont="1" applyFill="1" applyBorder="1" applyProtection="1"/>
    <xf numFmtId="168" fontId="276" fillId="11" borderId="28" xfId="0" applyNumberFormat="1" applyFont="1" applyFill="1" applyBorder="1" applyProtection="1"/>
    <xf numFmtId="168" fontId="276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77" fillId="18" borderId="23" xfId="0" applyNumberFormat="1" applyFont="1" applyFill="1" applyBorder="1" applyProtection="1"/>
    <xf numFmtId="168" fontId="277" fillId="18" borderId="40" xfId="0" applyNumberFormat="1" applyFont="1" applyFill="1" applyBorder="1" applyProtection="1"/>
    <xf numFmtId="168" fontId="277" fillId="18" borderId="26" xfId="0" applyNumberFormat="1" applyFont="1" applyFill="1" applyBorder="1" applyProtection="1"/>
    <xf numFmtId="168" fontId="277" fillId="18" borderId="25" xfId="0" applyNumberFormat="1" applyFont="1" applyFill="1" applyBorder="1" applyProtection="1"/>
    <xf numFmtId="168" fontId="277" fillId="18" borderId="27" xfId="0" applyNumberFormat="1" applyFont="1" applyFill="1" applyBorder="1" applyProtection="1"/>
    <xf numFmtId="168" fontId="277" fillId="18" borderId="24" xfId="0" applyNumberFormat="1" applyFont="1" applyFill="1" applyBorder="1" applyProtection="1"/>
    <xf numFmtId="168" fontId="278" fillId="18" borderId="23" xfId="0" applyNumberFormat="1" applyFont="1" applyFill="1" applyBorder="1" applyProtection="1"/>
    <xf numFmtId="168" fontId="278" fillId="18" borderId="25" xfId="0" applyNumberFormat="1" applyFont="1" applyFill="1" applyBorder="1" applyProtection="1"/>
    <xf numFmtId="168" fontId="278" fillId="18" borderId="26" xfId="0" applyNumberFormat="1" applyFont="1" applyFill="1" applyBorder="1" applyProtection="1"/>
    <xf numFmtId="168" fontId="278" fillId="18" borderId="27" xfId="0" applyNumberFormat="1" applyFont="1" applyFill="1" applyBorder="1" applyProtection="1"/>
    <xf numFmtId="168" fontId="278" fillId="18" borderId="24" xfId="0" applyNumberFormat="1" applyFont="1" applyFill="1" applyBorder="1" applyProtection="1"/>
    <xf numFmtId="168" fontId="278" fillId="11" borderId="31" xfId="0" applyNumberFormat="1" applyFont="1" applyFill="1" applyBorder="1" applyProtection="1"/>
    <xf numFmtId="168" fontId="278" fillId="11" borderId="29" xfId="0" applyNumberFormat="1" applyFont="1" applyFill="1" applyBorder="1" applyProtection="1"/>
    <xf numFmtId="168" fontId="278" fillId="11" borderId="28" xfId="0" applyNumberFormat="1" applyFont="1" applyFill="1" applyBorder="1" applyProtection="1"/>
    <xf numFmtId="168" fontId="278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79" fillId="33" borderId="89" xfId="0" applyNumberFormat="1" applyFont="1" applyFill="1" applyBorder="1" applyAlignment="1" applyProtection="1">
      <alignment horizontal="center"/>
    </xf>
    <xf numFmtId="4" fontId="279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78" fillId="34" borderId="146" xfId="0" applyFont="1" applyFill="1" applyBorder="1" applyAlignment="1" applyProtection="1"/>
    <xf numFmtId="0" fontId="280" fillId="34" borderId="0" xfId="0" applyFont="1" applyFill="1" applyBorder="1" applyAlignment="1" applyProtection="1"/>
    <xf numFmtId="0" fontId="280" fillId="34" borderId="8" xfId="0" applyFont="1" applyFill="1" applyBorder="1" applyAlignment="1" applyProtection="1"/>
    <xf numFmtId="0" fontId="280" fillId="34" borderId="87" xfId="0" applyFont="1" applyFill="1" applyBorder="1" applyAlignment="1" applyProtection="1"/>
    <xf numFmtId="0" fontId="280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80" fillId="34" borderId="189" xfId="0" applyFont="1" applyFill="1" applyBorder="1" applyAlignment="1" applyProtection="1"/>
    <xf numFmtId="0" fontId="280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81" fillId="34" borderId="194" xfId="0" applyFont="1" applyFill="1" applyBorder="1" applyAlignment="1" applyProtection="1">
      <alignment horizontal="left"/>
    </xf>
    <xf numFmtId="0" fontId="282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83" fillId="34" borderId="88" xfId="0" applyNumberFormat="1" applyFont="1" applyFill="1" applyBorder="1" applyAlignment="1">
      <alignment horizontal="center"/>
    </xf>
    <xf numFmtId="16" fontId="284" fillId="34" borderId="70" xfId="0" applyNumberFormat="1" applyFont="1" applyFill="1" applyBorder="1" applyAlignment="1" applyProtection="1">
      <alignment horizontal="center"/>
    </xf>
    <xf numFmtId="4" fontId="285" fillId="2" borderId="0" xfId="0" applyNumberFormat="1" applyFont="1" applyFill="1" applyProtection="1"/>
    <xf numFmtId="171" fontId="275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86" fillId="34" borderId="199" xfId="0" applyFont="1" applyFill="1" applyBorder="1" applyAlignment="1" applyProtection="1">
      <alignment horizontal="left"/>
    </xf>
    <xf numFmtId="168" fontId="275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75" fillId="18" borderId="208" xfId="0" applyNumberFormat="1" applyFont="1" applyFill="1" applyBorder="1" applyProtection="1"/>
    <xf numFmtId="168" fontId="275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87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88" fillId="16" borderId="196" xfId="0" applyNumberFormat="1" applyFont="1" applyFill="1" applyBorder="1" applyAlignment="1" applyProtection="1">
      <alignment horizontal="center" vertical="center"/>
      <protection locked="0"/>
    </xf>
    <xf numFmtId="165" fontId="288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75" fillId="5" borderId="237" xfId="0" applyNumberFormat="1" applyFont="1" applyFill="1" applyBorder="1" applyAlignment="1" applyProtection="1">
      <alignment horizontal="center"/>
    </xf>
    <xf numFmtId="178" fontId="275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89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90" fillId="11" borderId="231" xfId="0" applyNumberFormat="1" applyFont="1" applyFill="1" applyBorder="1" applyAlignment="1">
      <alignment horizontal="center"/>
    </xf>
    <xf numFmtId="168" fontId="276" fillId="11" borderId="228" xfId="0" applyNumberFormat="1" applyFont="1" applyFill="1" applyBorder="1" applyAlignment="1" applyProtection="1"/>
    <xf numFmtId="168" fontId="276" fillId="11" borderId="232" xfId="0" applyNumberFormat="1" applyFont="1" applyFill="1" applyBorder="1" applyAlignment="1" applyProtection="1"/>
    <xf numFmtId="168" fontId="276" fillId="11" borderId="233" xfId="0" applyNumberFormat="1" applyFont="1" applyFill="1" applyBorder="1" applyAlignment="1" applyProtection="1"/>
    <xf numFmtId="168" fontId="276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84" fillId="11" borderId="88" xfId="0" applyNumberFormat="1" applyFont="1" applyFill="1" applyBorder="1" applyAlignment="1">
      <alignment horizontal="center"/>
    </xf>
    <xf numFmtId="168" fontId="278" fillId="11" borderId="148" xfId="0" applyNumberFormat="1" applyFont="1" applyFill="1" applyBorder="1" applyAlignment="1" applyProtection="1"/>
    <xf numFmtId="168" fontId="278" fillId="11" borderId="149" xfId="0" applyNumberFormat="1" applyFont="1" applyFill="1" applyBorder="1" applyAlignment="1" applyProtection="1"/>
    <xf numFmtId="168" fontId="278" fillId="11" borderId="150" xfId="0" applyNumberFormat="1" applyFont="1" applyFill="1" applyBorder="1" applyAlignment="1" applyProtection="1"/>
    <xf numFmtId="168" fontId="278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75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78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75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91" fillId="17" borderId="197" xfId="0" applyFont="1" applyFill="1" applyBorder="1" applyAlignment="1" applyProtection="1">
      <alignment horizontal="left"/>
    </xf>
    <xf numFmtId="0" fontId="281" fillId="17" borderId="146" xfId="0" applyFont="1" applyFill="1" applyBorder="1" applyAlignment="1" applyProtection="1">
      <alignment horizontal="left"/>
    </xf>
    <xf numFmtId="0" fontId="282" fillId="17" borderId="146" xfId="0" applyFont="1" applyFill="1" applyBorder="1" applyAlignment="1" applyProtection="1">
      <alignment horizontal="right"/>
    </xf>
    <xf numFmtId="176" fontId="292" fillId="17" borderId="146" xfId="0" applyNumberFormat="1" applyFont="1" applyFill="1" applyBorder="1" applyAlignment="1" applyProtection="1">
      <alignment horizontal="center"/>
    </xf>
    <xf numFmtId="176" fontId="292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93" fillId="28" borderId="48" xfId="9" applyFont="1" applyFill="1" applyBorder="1" applyAlignment="1" applyProtection="1">
      <alignment horizontal="center"/>
    </xf>
    <xf numFmtId="38" fontId="294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95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96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97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98" fillId="40" borderId="219" xfId="0" applyNumberFormat="1" applyFont="1" applyFill="1" applyBorder="1" applyAlignment="1" applyProtection="1">
      <alignment horizontal="center"/>
    </xf>
    <xf numFmtId="168" fontId="298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97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99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80" fillId="16" borderId="98" xfId="0" applyNumberFormat="1" applyFont="1" applyFill="1" applyBorder="1" applyAlignment="1" applyProtection="1">
      <alignment horizontal="center"/>
    </xf>
    <xf numFmtId="180" fontId="291" fillId="16" borderId="98" xfId="0" applyNumberFormat="1" applyFont="1" applyFill="1" applyBorder="1" applyAlignment="1" applyProtection="1">
      <alignment horizontal="center"/>
    </xf>
    <xf numFmtId="171" fontId="300" fillId="17" borderId="83" xfId="0" applyNumberFormat="1" applyFont="1" applyFill="1" applyBorder="1" applyAlignment="1" applyProtection="1">
      <alignment horizontal="center"/>
    </xf>
    <xf numFmtId="171" fontId="300" fillId="17" borderId="254" xfId="0" applyNumberFormat="1" applyFont="1" applyFill="1" applyBorder="1" applyAlignment="1" applyProtection="1">
      <alignment horizontal="center"/>
    </xf>
    <xf numFmtId="171" fontId="300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81" fillId="16" borderId="333" xfId="0" applyFont="1" applyFill="1" applyBorder="1" applyAlignment="1" applyProtection="1">
      <alignment horizontal="left"/>
    </xf>
    <xf numFmtId="0" fontId="282" fillId="16" borderId="333" xfId="0" applyFont="1" applyFill="1" applyBorder="1" applyAlignment="1" applyProtection="1">
      <alignment horizontal="right"/>
    </xf>
    <xf numFmtId="176" fontId="292" fillId="16" borderId="333" xfId="0" applyNumberFormat="1" applyFont="1" applyFill="1" applyBorder="1" applyAlignment="1" applyProtection="1">
      <alignment horizontal="center"/>
    </xf>
    <xf numFmtId="176" fontId="292" fillId="16" borderId="334" xfId="0" applyNumberFormat="1" applyFont="1" applyFill="1" applyBorder="1" applyAlignment="1" applyProtection="1">
      <alignment horizontal="center"/>
    </xf>
    <xf numFmtId="0" fontId="291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97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301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302" fillId="32" borderId="0" xfId="0" applyNumberFormat="1" applyFont="1" applyFill="1" applyBorder="1" applyAlignment="1" applyProtection="1">
      <alignment horizontal="center"/>
    </xf>
    <xf numFmtId="168" fontId="303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304" fillId="32" borderId="0" xfId="0" applyNumberFormat="1" applyFont="1" applyFill="1" applyBorder="1" applyAlignment="1" applyProtection="1">
      <alignment horizontal="center"/>
    </xf>
    <xf numFmtId="171" fontId="305" fillId="17" borderId="254" xfId="0" applyNumberFormat="1" applyFont="1" applyFill="1" applyBorder="1" applyAlignment="1" applyProtection="1">
      <alignment horizontal="center"/>
    </xf>
    <xf numFmtId="171" fontId="305" fillId="17" borderId="83" xfId="0" applyNumberFormat="1" applyFont="1" applyFill="1" applyBorder="1" applyAlignment="1" applyProtection="1">
      <alignment horizontal="center"/>
    </xf>
    <xf numFmtId="171" fontId="305" fillId="17" borderId="82" xfId="0" applyNumberFormat="1" applyFont="1" applyFill="1" applyBorder="1" applyAlignment="1" applyProtection="1">
      <alignment horizontal="center"/>
    </xf>
    <xf numFmtId="171" fontId="306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307" fillId="43" borderId="0" xfId="0" applyFont="1" applyFill="1" applyProtection="1"/>
    <xf numFmtId="0" fontId="308" fillId="43" borderId="0" xfId="0" applyFont="1" applyFill="1" applyProtection="1"/>
    <xf numFmtId="168" fontId="275" fillId="16" borderId="255" xfId="0" applyNumberFormat="1" applyFont="1" applyFill="1" applyBorder="1" applyProtection="1"/>
    <xf numFmtId="168" fontId="278" fillId="16" borderId="255" xfId="0" applyNumberFormat="1" applyFont="1" applyFill="1" applyBorder="1" applyProtection="1"/>
    <xf numFmtId="0" fontId="309" fillId="16" borderId="196" xfId="0" applyFont="1" applyFill="1" applyBorder="1" applyAlignment="1" applyProtection="1">
      <alignment horizontal="center" vertical="center"/>
    </xf>
    <xf numFmtId="0" fontId="310" fillId="16" borderId="0" xfId="0" applyFont="1" applyFill="1" applyAlignment="1" applyProtection="1">
      <alignment horizontal="center"/>
    </xf>
    <xf numFmtId="0" fontId="311" fillId="16" borderId="0" xfId="0" applyFont="1" applyFill="1" applyAlignment="1" applyProtection="1">
      <alignment horizontal="center"/>
    </xf>
    <xf numFmtId="0" fontId="309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312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313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14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15" fillId="2" borderId="0" xfId="0" applyNumberFormat="1" applyFont="1" applyFill="1" applyAlignment="1" applyProtection="1">
      <alignment horizontal="right"/>
    </xf>
    <xf numFmtId="4" fontId="315" fillId="2" borderId="0" xfId="0" applyNumberFormat="1" applyFont="1" applyFill="1" applyAlignment="1" applyProtection="1">
      <alignment horizontal="left"/>
    </xf>
    <xf numFmtId="4" fontId="314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78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16" fillId="16" borderId="268" xfId="0" applyFont="1" applyFill="1" applyBorder="1" applyAlignment="1" applyProtection="1">
      <alignment horizontal="center"/>
    </xf>
    <xf numFmtId="0" fontId="278" fillId="16" borderId="85" xfId="0" applyFont="1" applyFill="1" applyBorder="1" applyAlignment="1" applyProtection="1">
      <alignment horizontal="center" vertical="center"/>
    </xf>
    <xf numFmtId="180" fontId="317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18" fillId="5" borderId="183" xfId="9" applyFont="1" applyFill="1" applyBorder="1" applyAlignment="1" applyProtection="1">
      <alignment horizontal="left" vertical="center"/>
    </xf>
    <xf numFmtId="0" fontId="319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17" fillId="33" borderId="245" xfId="0" applyNumberFormat="1" applyFont="1" applyFill="1" applyBorder="1" applyAlignment="1" applyProtection="1">
      <alignment horizontal="left"/>
    </xf>
    <xf numFmtId="4" fontId="283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78" fillId="5" borderId="240" xfId="0" applyNumberFormat="1" applyFont="1" applyFill="1" applyBorder="1" applyAlignment="1" applyProtection="1">
      <alignment horizontal="center"/>
    </xf>
    <xf numFmtId="171" fontId="278" fillId="33" borderId="196" xfId="0" applyNumberFormat="1" applyFont="1" applyFill="1" applyBorder="1" applyAlignment="1" applyProtection="1">
      <alignment horizontal="center"/>
    </xf>
    <xf numFmtId="168" fontId="278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20" fillId="42" borderId="338" xfId="0" applyFont="1" applyFill="1" applyBorder="1" applyProtection="1"/>
    <xf numFmtId="0" fontId="321" fillId="42" borderId="339" xfId="0" applyFont="1" applyFill="1" applyBorder="1" applyProtection="1"/>
    <xf numFmtId="0" fontId="320" fillId="42" borderId="340" xfId="0" applyFont="1" applyFill="1" applyBorder="1" applyProtection="1"/>
    <xf numFmtId="0" fontId="321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21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20" fillId="42" borderId="338" xfId="0" applyFont="1" applyFill="1" applyBorder="1" applyAlignment="1" applyProtection="1">
      <alignment horizontal="left" vertical="top"/>
    </xf>
    <xf numFmtId="0" fontId="320" fillId="42" borderId="344" xfId="0" applyFont="1" applyFill="1" applyBorder="1" applyAlignment="1" applyProtection="1">
      <alignment horizontal="center" vertical="top"/>
    </xf>
    <xf numFmtId="0" fontId="321" fillId="42" borderId="344" xfId="0" applyFont="1" applyFill="1" applyBorder="1" applyAlignment="1" applyProtection="1">
      <alignment horizontal="center" vertical="top"/>
    </xf>
    <xf numFmtId="0" fontId="322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20" fillId="50" borderId="0" xfId="0" applyFont="1" applyFill="1" applyBorder="1" applyProtection="1"/>
    <xf numFmtId="0" fontId="321" fillId="50" borderId="0" xfId="0" applyFont="1" applyFill="1" applyBorder="1" applyProtection="1"/>
    <xf numFmtId="0" fontId="322" fillId="50" borderId="341" xfId="0" applyFont="1" applyFill="1" applyBorder="1" applyProtection="1"/>
    <xf numFmtId="0" fontId="175" fillId="42" borderId="342" xfId="0" applyFont="1" applyFill="1" applyBorder="1" applyProtection="1"/>
    <xf numFmtId="0" fontId="320" fillId="42" borderId="345" xfId="0" applyFont="1" applyFill="1" applyBorder="1" applyProtection="1"/>
    <xf numFmtId="0" fontId="321" fillId="42" borderId="345" xfId="0" applyFont="1" applyFill="1" applyBorder="1" applyProtection="1"/>
    <xf numFmtId="0" fontId="322" fillId="42" borderId="343" xfId="0" applyFont="1" applyFill="1" applyBorder="1" applyProtection="1"/>
    <xf numFmtId="0" fontId="175" fillId="42" borderId="346" xfId="0" applyFont="1" applyFill="1" applyBorder="1" applyProtection="1"/>
    <xf numFmtId="0" fontId="320" fillId="42" borderId="347" xfId="0" applyFont="1" applyFill="1" applyBorder="1" applyProtection="1"/>
    <xf numFmtId="0" fontId="321" fillId="42" borderId="347" xfId="0" applyFont="1" applyFill="1" applyBorder="1" applyProtection="1"/>
    <xf numFmtId="0" fontId="322" fillId="42" borderId="348" xfId="0" applyFont="1" applyFill="1" applyBorder="1" applyProtection="1"/>
    <xf numFmtId="0" fontId="320" fillId="42" borderId="349" xfId="0" applyFont="1" applyFill="1" applyBorder="1" applyProtection="1"/>
    <xf numFmtId="0" fontId="320" fillId="42" borderId="0" xfId="0" applyFont="1" applyFill="1" applyBorder="1" applyProtection="1"/>
    <xf numFmtId="0" fontId="322" fillId="42" borderId="350" xfId="0" applyFont="1" applyFill="1" applyBorder="1" applyProtection="1"/>
    <xf numFmtId="0" fontId="175" fillId="50" borderId="338" xfId="0" applyFont="1" applyFill="1" applyBorder="1" applyProtection="1"/>
    <xf numFmtId="0" fontId="320" fillId="50" borderId="344" xfId="0" applyFont="1" applyFill="1" applyBorder="1" applyProtection="1"/>
    <xf numFmtId="0" fontId="321" fillId="50" borderId="344" xfId="0" applyFont="1" applyFill="1" applyBorder="1" applyProtection="1"/>
    <xf numFmtId="0" fontId="322" fillId="50" borderId="339" xfId="0" applyFont="1" applyFill="1" applyBorder="1" applyProtection="1"/>
    <xf numFmtId="0" fontId="320" fillId="50" borderId="340" xfId="0" applyFont="1" applyFill="1" applyBorder="1" applyProtection="1"/>
    <xf numFmtId="0" fontId="320" fillId="50" borderId="342" xfId="0" applyFont="1" applyFill="1" applyBorder="1" applyProtection="1"/>
    <xf numFmtId="0" fontId="320" fillId="50" borderId="345" xfId="0" applyFont="1" applyFill="1" applyBorder="1" applyProtection="1"/>
    <xf numFmtId="0" fontId="322" fillId="50" borderId="343" xfId="0" applyFont="1" applyFill="1" applyBorder="1" applyProtection="1"/>
    <xf numFmtId="0" fontId="320" fillId="42" borderId="146" xfId="0" applyFont="1" applyFill="1" applyBorder="1" applyAlignment="1" applyProtection="1">
      <alignment vertical="center"/>
    </xf>
    <xf numFmtId="170" fontId="289" fillId="42" borderId="231" xfId="0" applyNumberFormat="1" applyFont="1" applyFill="1" applyBorder="1" applyAlignment="1" applyProtection="1">
      <alignment horizontal="center"/>
    </xf>
    <xf numFmtId="0" fontId="321" fillId="42" borderId="87" xfId="0" applyFont="1" applyFill="1" applyBorder="1" applyAlignment="1" applyProtection="1">
      <alignment vertical="center"/>
    </xf>
    <xf numFmtId="0" fontId="320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78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300" fillId="17" borderId="8" xfId="0" applyNumberFormat="1" applyFont="1" applyFill="1" applyBorder="1" applyAlignment="1" applyProtection="1">
      <alignment horizontal="center"/>
    </xf>
    <xf numFmtId="171" fontId="305" fillId="17" borderId="10" xfId="0" applyNumberFormat="1" applyFont="1" applyFill="1" applyBorder="1" applyAlignment="1" applyProtection="1">
      <alignment horizontal="center"/>
    </xf>
    <xf numFmtId="171" fontId="300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78" fillId="33" borderId="287" xfId="0" applyNumberFormat="1" applyFont="1" applyFill="1" applyBorder="1" applyProtection="1"/>
    <xf numFmtId="168" fontId="278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23" fillId="17" borderId="83" xfId="0" applyFont="1" applyFill="1" applyBorder="1" applyProtection="1"/>
    <xf numFmtId="0" fontId="324" fillId="5" borderId="82" xfId="0" applyFont="1" applyFill="1" applyBorder="1" applyAlignment="1" applyProtection="1">
      <alignment horizontal="center"/>
    </xf>
    <xf numFmtId="171" fontId="325" fillId="32" borderId="0" xfId="0" applyNumberFormat="1" applyFont="1" applyFill="1" applyBorder="1" applyAlignment="1" applyProtection="1">
      <alignment horizontal="center"/>
    </xf>
    <xf numFmtId="171" fontId="326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309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27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4" fillId="36" borderId="87" xfId="10" applyNumberFormat="1" applyFont="1" applyFill="1" applyBorder="1" applyAlignment="1" applyProtection="1"/>
    <xf numFmtId="184" fontId="328" fillId="17" borderId="171" xfId="9" applyNumberFormat="1" applyFont="1" applyFill="1" applyBorder="1" applyAlignment="1" applyProtection="1">
      <alignment horizontal="left"/>
    </xf>
    <xf numFmtId="185" fontId="329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99" fillId="17" borderId="171" xfId="9" applyNumberFormat="1" applyFont="1" applyFill="1" applyBorder="1" applyAlignment="1" applyProtection="1">
      <alignment horizontal="left"/>
    </xf>
    <xf numFmtId="184" fontId="299" fillId="17" borderId="175" xfId="9" applyNumberFormat="1" applyFont="1" applyFill="1" applyBorder="1" applyAlignment="1" applyProtection="1">
      <alignment horizontal="center"/>
    </xf>
    <xf numFmtId="184" fontId="299" fillId="17" borderId="171" xfId="9" applyNumberFormat="1" applyFont="1" applyFill="1" applyBorder="1" applyAlignment="1" applyProtection="1">
      <alignment horizontal="left"/>
    </xf>
    <xf numFmtId="186" fontId="329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29" fillId="42" borderId="343" xfId="0" applyNumberFormat="1" applyFont="1" applyFill="1" applyBorder="1" applyAlignment="1" applyProtection="1">
      <alignment horizontal="left" vertical="center"/>
    </xf>
    <xf numFmtId="0" fontId="320" fillId="42" borderId="0" xfId="0" applyFont="1" applyFill="1" applyBorder="1" applyAlignment="1" applyProtection="1">
      <alignment horizontal="center"/>
    </xf>
    <xf numFmtId="0" fontId="320" fillId="42" borderId="350" xfId="0" applyFont="1" applyFill="1" applyBorder="1" applyProtection="1"/>
    <xf numFmtId="38" fontId="330" fillId="21" borderId="162" xfId="10" applyNumberFormat="1" applyFont="1" applyFill="1" applyBorder="1" applyAlignment="1" applyProtection="1">
      <alignment horizontal="center" vertical="center"/>
    </xf>
    <xf numFmtId="38" fontId="331" fillId="45" borderId="162" xfId="10" applyNumberFormat="1" applyFont="1" applyFill="1" applyBorder="1" applyAlignment="1" applyProtection="1">
      <alignment horizontal="center" vertical="center"/>
    </xf>
    <xf numFmtId="38" fontId="332" fillId="16" borderId="162" xfId="10" applyNumberFormat="1" applyFont="1" applyFill="1" applyBorder="1" applyAlignment="1" applyProtection="1">
      <alignment horizontal="center" vertical="center"/>
    </xf>
    <xf numFmtId="38" fontId="333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31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31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34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35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99" fillId="17" borderId="171" xfId="9" quotePrefix="1" applyNumberFormat="1" applyFont="1" applyFill="1" applyBorder="1" applyAlignment="1" applyProtection="1">
      <alignment horizontal="left"/>
    </xf>
    <xf numFmtId="184" fontId="299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36" fillId="21" borderId="342" xfId="0" applyFont="1" applyFill="1" applyBorder="1" applyProtection="1"/>
    <xf numFmtId="0" fontId="336" fillId="21" borderId="345" xfId="0" applyFont="1" applyFill="1" applyBorder="1" applyProtection="1"/>
    <xf numFmtId="0" fontId="309" fillId="21" borderId="345" xfId="0" applyFont="1" applyFill="1" applyBorder="1" applyProtection="1"/>
    <xf numFmtId="0" fontId="337" fillId="21" borderId="343" xfId="0" applyFont="1" applyFill="1" applyBorder="1" applyProtection="1"/>
    <xf numFmtId="0" fontId="338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35" fillId="3" borderId="298" xfId="0" applyNumberFormat="1" applyFont="1" applyFill="1" applyBorder="1" applyAlignment="1" applyProtection="1">
      <alignment horizontal="center"/>
    </xf>
    <xf numFmtId="4" fontId="235" fillId="11" borderId="298" xfId="0" applyNumberFormat="1" applyFont="1" applyFill="1" applyBorder="1" applyAlignment="1" applyProtection="1">
      <alignment horizontal="center"/>
    </xf>
    <xf numFmtId="4" fontId="235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4" fillId="17" borderId="280" xfId="6" applyFont="1" applyFill="1" applyBorder="1" applyAlignment="1" applyProtection="1">
      <alignment horizontal="right"/>
    </xf>
    <xf numFmtId="167" fontId="224" fillId="0" borderId="281" xfId="10" applyNumberFormat="1" applyFont="1" applyBorder="1" applyAlignment="1" applyProtection="1">
      <alignment horizontal="center" vertical="center"/>
      <protection locked="0"/>
    </xf>
    <xf numFmtId="0" fontId="224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4" fillId="17" borderId="280" xfId="6" applyFont="1" applyFill="1" applyBorder="1" applyAlignment="1" applyProtection="1">
      <alignment horizontal="left"/>
    </xf>
    <xf numFmtId="0" fontId="224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4" fillId="0" borderId="352" xfId="10" applyNumberFormat="1" applyFont="1" applyBorder="1" applyAlignment="1" applyProtection="1">
      <alignment horizontal="center" vertical="center"/>
      <protection locked="0"/>
    </xf>
    <xf numFmtId="167" fontId="224" fillId="0" borderId="353" xfId="10" applyNumberFormat="1" applyFont="1" applyBorder="1" applyAlignment="1" applyProtection="1">
      <alignment horizontal="center" vertical="center"/>
      <protection locked="0"/>
    </xf>
    <xf numFmtId="167" fontId="224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15" fillId="32" borderId="0" xfId="0" applyFont="1" applyFill="1" applyProtection="1"/>
    <xf numFmtId="168" fontId="315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99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99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97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4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97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97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4" fillId="17" borderId="280" xfId="6" applyFont="1" applyFill="1" applyBorder="1" applyAlignment="1" applyProtection="1">
      <alignment horizontal="center"/>
    </xf>
    <xf numFmtId="0" fontId="224" fillId="17" borderId="1" xfId="6" applyFont="1" applyFill="1" applyBorder="1" applyAlignment="1" applyProtection="1">
      <alignment horizontal="center"/>
    </xf>
    <xf numFmtId="0" fontId="224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7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8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9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9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9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7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39" fillId="32" borderId="0" xfId="0" applyFont="1" applyFill="1" applyAlignment="1" applyProtection="1">
      <alignment horizontal="left"/>
    </xf>
    <xf numFmtId="0" fontId="339" fillId="32" borderId="0" xfId="0" applyFont="1" applyFill="1" applyAlignment="1" applyProtection="1">
      <alignment horizontal="right"/>
    </xf>
    <xf numFmtId="0" fontId="339" fillId="2" borderId="0" xfId="0" applyFont="1" applyFill="1" applyProtection="1"/>
    <xf numFmtId="0" fontId="339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40" fillId="38" borderId="0" xfId="0" applyFont="1" applyFill="1" applyAlignment="1" applyProtection="1">
      <alignment horizontal="right"/>
    </xf>
    <xf numFmtId="0" fontId="341" fillId="38" borderId="0" xfId="0" applyFont="1" applyFill="1" applyAlignment="1" applyProtection="1">
      <alignment horizontal="center"/>
    </xf>
    <xf numFmtId="0" fontId="242" fillId="32" borderId="0" xfId="0" applyFont="1" applyFill="1" applyProtection="1"/>
    <xf numFmtId="0" fontId="237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42" fillId="42" borderId="0" xfId="0" applyNumberFormat="1" applyFont="1" applyFill="1" applyBorder="1" applyAlignment="1" applyProtection="1">
      <alignment horizontal="center"/>
    </xf>
    <xf numFmtId="192" fontId="343" fillId="17" borderId="0" xfId="0" quotePrefix="1" applyNumberFormat="1" applyFont="1" applyFill="1" applyBorder="1" applyAlignment="1" applyProtection="1">
      <alignment horizontal="left"/>
    </xf>
    <xf numFmtId="192" fontId="343" fillId="17" borderId="0" xfId="0" applyNumberFormat="1" applyFont="1" applyFill="1" applyBorder="1" applyAlignment="1" applyProtection="1">
      <alignment horizontal="left"/>
    </xf>
    <xf numFmtId="193" fontId="342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80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306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44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44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44" fillId="34" borderId="146" xfId="0" quotePrefix="1" applyNumberFormat="1" applyFont="1" applyFill="1" applyBorder="1" applyAlignment="1" applyProtection="1"/>
    <xf numFmtId="228" fontId="345" fillId="17" borderId="198" xfId="0" applyNumberFormat="1" applyFont="1" applyFill="1" applyBorder="1" applyAlignment="1" applyProtection="1">
      <alignment horizontal="left"/>
    </xf>
    <xf numFmtId="171" fontId="305" fillId="17" borderId="0" xfId="0" applyNumberFormat="1" applyFont="1" applyFill="1" applyBorder="1" applyAlignment="1" applyProtection="1">
      <alignment horizontal="center"/>
    </xf>
    <xf numFmtId="171" fontId="300" fillId="17" borderId="10" xfId="0" applyNumberFormat="1" applyFont="1" applyFill="1" applyBorder="1" applyAlignment="1" applyProtection="1">
      <alignment horizontal="center"/>
    </xf>
    <xf numFmtId="171" fontId="305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46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50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44" fillId="34" borderId="197" xfId="0" applyNumberFormat="1" applyFont="1" applyFill="1" applyBorder="1" applyAlignment="1" applyProtection="1">
      <alignment horizontal="center"/>
    </xf>
    <xf numFmtId="229" fontId="237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52" fillId="11" borderId="113" xfId="0" applyNumberFormat="1" applyFont="1" applyFill="1" applyBorder="1" applyAlignment="1" applyProtection="1">
      <alignment horizontal="center"/>
    </xf>
    <xf numFmtId="169" fontId="253" fillId="7" borderId="113" xfId="0" applyNumberFormat="1" applyFont="1" applyFill="1" applyBorder="1" applyAlignment="1" applyProtection="1">
      <alignment horizontal="center"/>
    </xf>
    <xf numFmtId="169" fontId="254" fillId="3" borderId="113" xfId="0" applyNumberFormat="1" applyFont="1" applyFill="1" applyBorder="1" applyAlignment="1" applyProtection="1">
      <alignment horizontal="center"/>
    </xf>
    <xf numFmtId="175" fontId="347" fillId="21" borderId="146" xfId="0" applyNumberFormat="1" applyFont="1" applyFill="1" applyBorder="1" applyAlignment="1" applyProtection="1">
      <alignment horizontal="center"/>
    </xf>
    <xf numFmtId="184" fontId="342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56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51" fillId="5" borderId="196" xfId="9" applyNumberFormat="1" applyFont="1" applyFill="1" applyBorder="1" applyAlignment="1" applyProtection="1">
      <alignment horizontal="center" vertical="center"/>
    </xf>
    <xf numFmtId="0" fontId="344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15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44" fillId="34" borderId="197" xfId="0" applyNumberFormat="1" applyFont="1" applyFill="1" applyBorder="1" applyAlignment="1" applyProtection="1">
      <alignment horizontal="right"/>
    </xf>
    <xf numFmtId="232" fontId="344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66" fillId="16" borderId="334" xfId="0" applyNumberFormat="1" applyFont="1" applyFill="1" applyBorder="1" applyAlignment="1" applyProtection="1">
      <alignment horizontal="center"/>
    </xf>
    <xf numFmtId="175" fontId="267" fillId="16" borderId="334" xfId="0" applyNumberFormat="1" applyFont="1" applyFill="1" applyBorder="1" applyAlignment="1" applyProtection="1">
      <alignment horizontal="center"/>
    </xf>
    <xf numFmtId="226" fontId="291" fillId="34" borderId="146" xfId="0" applyNumberFormat="1" applyFont="1" applyFill="1" applyBorder="1" applyAlignment="1" applyProtection="1"/>
    <xf numFmtId="0" fontId="280" fillId="34" borderId="198" xfId="0" applyFont="1" applyFill="1" applyBorder="1" applyAlignment="1" applyProtection="1">
      <alignment horizontal="left"/>
    </xf>
    <xf numFmtId="0" fontId="336" fillId="16" borderId="146" xfId="0" applyFont="1" applyFill="1" applyBorder="1" applyAlignment="1" applyProtection="1">
      <alignment vertical="center"/>
    </xf>
    <xf numFmtId="0" fontId="336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80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41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4" fontId="77" fillId="5" borderId="0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210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12" fontId="77" fillId="5" borderId="0" xfId="3" applyNumberFormat="1" applyFont="1" applyFill="1" applyBorder="1" applyAlignment="1">
      <alignment horizontal="right"/>
    </xf>
    <xf numFmtId="207" fontId="77" fillId="5" borderId="0" xfId="3" quotePrefix="1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204" fontId="77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202" fontId="77" fillId="5" borderId="0" xfId="3" applyNumberFormat="1" applyFont="1" applyFill="1" applyBorder="1" applyAlignment="1">
      <alignment horizontal="center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188" fontId="77" fillId="17" borderId="0" xfId="3" applyNumberFormat="1" applyFont="1" applyFill="1" applyBorder="1" applyAlignment="1">
      <alignment horizontal="left"/>
    </xf>
    <xf numFmtId="223" fontId="77" fillId="17" borderId="0" xfId="3" applyNumberFormat="1" applyFont="1" applyFill="1" applyBorder="1" applyAlignment="1">
      <alignment horizontal="center"/>
    </xf>
    <xf numFmtId="224" fontId="77" fillId="17" borderId="0" xfId="3" applyNumberFormat="1" applyFont="1" applyFill="1" applyBorder="1" applyAlignment="1">
      <alignment horizontal="center"/>
    </xf>
    <xf numFmtId="0" fontId="351" fillId="32" borderId="0" xfId="0" applyFont="1" applyFill="1" applyAlignment="1" applyProtection="1">
      <alignment horizontal="center"/>
    </xf>
    <xf numFmtId="0" fontId="348" fillId="32" borderId="0" xfId="0" applyFont="1" applyFill="1" applyAlignment="1" applyProtection="1">
      <alignment horizontal="center"/>
    </xf>
    <xf numFmtId="0" fontId="352" fillId="32" borderId="0" xfId="0" applyFont="1" applyFill="1" applyAlignment="1" applyProtection="1">
      <alignment horizontal="center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15" fillId="32" borderId="0" xfId="0" applyFont="1" applyFill="1" applyAlignment="1" applyProtection="1">
      <alignment horizontal="right"/>
    </xf>
    <xf numFmtId="0" fontId="348" fillId="32" borderId="0" xfId="0" applyFont="1" applyFill="1" applyAlignment="1" applyProtection="1">
      <alignment horizontal="right"/>
    </xf>
    <xf numFmtId="0" fontId="349" fillId="17" borderId="146" xfId="0" applyFont="1" applyFill="1" applyBorder="1" applyAlignment="1" applyProtection="1">
      <alignment horizontal="left"/>
    </xf>
    <xf numFmtId="0" fontId="349" fillId="17" borderId="198" xfId="0" applyFont="1" applyFill="1" applyBorder="1" applyAlignment="1" applyProtection="1">
      <alignment horizontal="left"/>
    </xf>
    <xf numFmtId="0" fontId="350" fillId="17" borderId="146" xfId="0" applyFont="1" applyFill="1" applyBorder="1" applyAlignment="1" applyProtection="1">
      <alignment horizontal="left"/>
    </xf>
    <xf numFmtId="0" fontId="350" fillId="17" borderId="198" xfId="0" applyFont="1" applyFill="1" applyBorder="1" applyAlignment="1" applyProtection="1">
      <alignment horizontal="left"/>
    </xf>
    <xf numFmtId="0" fontId="348" fillId="32" borderId="0" xfId="0" applyFont="1" applyFill="1" applyAlignment="1" applyProtection="1">
      <alignment horizontal="left"/>
    </xf>
    <xf numFmtId="0" fontId="351" fillId="32" borderId="0" xfId="0" applyFont="1" applyFill="1" applyBorder="1" applyAlignment="1" applyProtection="1">
      <alignment horizontal="left" vertical="top" wrapText="1"/>
    </xf>
    <xf numFmtId="0" fontId="351" fillId="32" borderId="173" xfId="0" applyFont="1" applyFill="1" applyBorder="1" applyAlignment="1" applyProtection="1">
      <alignment horizontal="left" vertical="top" wrapText="1"/>
    </xf>
    <xf numFmtId="0" fontId="351" fillId="32" borderId="0" xfId="0" applyFont="1" applyFill="1" applyAlignment="1" applyProtection="1">
      <alignment horizontal="center" vertical="top" wrapText="1"/>
    </xf>
    <xf numFmtId="0" fontId="351" fillId="32" borderId="173" xfId="0" applyFont="1" applyFill="1" applyBorder="1" applyAlignment="1" applyProtection="1">
      <alignment horizontal="center" vertical="top" wrapText="1"/>
    </xf>
    <xf numFmtId="0" fontId="315" fillId="32" borderId="0" xfId="0" applyFont="1" applyFill="1" applyAlignment="1" applyProtection="1">
      <alignment horizontal="center"/>
    </xf>
    <xf numFmtId="0" fontId="354" fillId="6" borderId="170" xfId="0" applyFont="1" applyFill="1" applyBorder="1" applyAlignment="1" applyProtection="1">
      <alignment horizontal="center"/>
    </xf>
    <xf numFmtId="0" fontId="354" fillId="6" borderId="248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55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51" fillId="5" borderId="197" xfId="0" applyFont="1" applyFill="1" applyBorder="1" applyAlignment="1" applyProtection="1">
      <alignment horizontal="center" vertical="center"/>
      <protection locked="0"/>
    </xf>
    <xf numFmtId="0" fontId="251" fillId="5" borderId="146" xfId="0" applyFont="1" applyFill="1" applyBorder="1" applyAlignment="1" applyProtection="1">
      <alignment horizontal="center" vertical="center"/>
      <protection locked="0"/>
    </xf>
    <xf numFmtId="1" fontId="301" fillId="23" borderId="197" xfId="2" applyNumberFormat="1" applyFont="1" applyFill="1" applyBorder="1" applyAlignment="1" applyProtection="1">
      <alignment horizontal="center" vertical="center"/>
      <protection locked="0"/>
    </xf>
    <xf numFmtId="1" fontId="301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56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267" xfId="0" applyNumberFormat="1" applyFont="1" applyFill="1" applyBorder="1" applyAlignment="1" applyProtection="1">
      <alignment horizontal="center"/>
    </xf>
    <xf numFmtId="4" fontId="62" fillId="17" borderId="329" xfId="0" applyNumberFormat="1" applyFont="1" applyFill="1" applyBorder="1" applyAlignment="1" applyProtection="1">
      <alignment horizontal="center"/>
    </xf>
    <xf numFmtId="0" fontId="353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38" fontId="326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51" fillId="5" borderId="197" xfId="0" applyNumberFormat="1" applyFont="1" applyFill="1" applyBorder="1" applyAlignment="1" applyProtection="1">
      <alignment horizontal="center" vertical="center"/>
    </xf>
    <xf numFmtId="0" fontId="251" fillId="5" borderId="146" xfId="0" applyNumberFormat="1" applyFont="1" applyFill="1" applyBorder="1" applyAlignment="1" applyProtection="1">
      <alignment horizontal="center" vertical="center"/>
    </xf>
    <xf numFmtId="0" fontId="251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56" fillId="37" borderId="0" xfId="0" applyFont="1" applyFill="1" applyAlignment="1" applyProtection="1">
      <alignment horizontal="right" vertical="center" wrapText="1"/>
    </xf>
    <xf numFmtId="1" fontId="301" fillId="23" borderId="197" xfId="2" applyNumberFormat="1" applyFont="1" applyFill="1" applyBorder="1" applyAlignment="1" applyProtection="1">
      <alignment horizontal="center" vertical="center"/>
    </xf>
    <xf numFmtId="1" fontId="301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0" fontId="251" fillId="5" borderId="197" xfId="9" applyFont="1" applyFill="1" applyBorder="1" applyAlignment="1" applyProtection="1">
      <alignment horizontal="center" vertical="center"/>
    </xf>
    <xf numFmtId="0" fontId="251" fillId="5" borderId="198" xfId="9" applyFont="1" applyFill="1" applyBorder="1" applyAlignment="1" applyProtection="1">
      <alignment horizontal="center" vertical="center"/>
    </xf>
    <xf numFmtId="0" fontId="357" fillId="16" borderId="197" xfId="9" applyFont="1" applyFill="1" applyBorder="1" applyAlignment="1" applyProtection="1">
      <alignment horizontal="center"/>
      <protection locked="0"/>
    </xf>
    <xf numFmtId="0" fontId="357" fillId="16" borderId="198" xfId="9" applyFont="1" applyFill="1" applyBorder="1" applyAlignment="1" applyProtection="1">
      <alignment horizontal="center"/>
      <protection locked="0"/>
    </xf>
    <xf numFmtId="0" fontId="358" fillId="16" borderId="197" xfId="9" applyFont="1" applyFill="1" applyBorder="1" applyAlignment="1" applyProtection="1">
      <alignment horizontal="center"/>
      <protection locked="0"/>
    </xf>
    <xf numFmtId="0" fontId="358" fillId="16" borderId="146" xfId="9" applyFont="1" applyFill="1" applyBorder="1" applyAlignment="1" applyProtection="1">
      <alignment horizontal="center"/>
      <protection locked="0"/>
    </xf>
    <xf numFmtId="0" fontId="358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51" fillId="5" borderId="146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86" fontId="342" fillId="50" borderId="344" xfId="0" quotePrefix="1" applyNumberFormat="1" applyFont="1" applyFill="1" applyBorder="1" applyAlignment="1" applyProtection="1">
      <alignment horizontal="left"/>
    </xf>
    <xf numFmtId="186" fontId="342" fillId="50" borderId="344" xfId="0" applyNumberFormat="1" applyFont="1" applyFill="1" applyBorder="1" applyAlignment="1" applyProtection="1">
      <alignment horizontal="left"/>
    </xf>
    <xf numFmtId="190" fontId="360" fillId="17" borderId="172" xfId="0" quotePrefix="1" applyNumberFormat="1" applyFont="1" applyFill="1" applyBorder="1" applyAlignment="1" applyProtection="1">
      <alignment horizontal="left"/>
    </xf>
    <xf numFmtId="190" fontId="360" fillId="17" borderId="0" xfId="0" applyNumberFormat="1" applyFont="1" applyFill="1" applyBorder="1" applyAlignment="1" applyProtection="1">
      <alignment horizontal="left"/>
    </xf>
    <xf numFmtId="191" fontId="360" fillId="17" borderId="0" xfId="0" quotePrefix="1" applyNumberFormat="1" applyFont="1" applyFill="1" applyBorder="1" applyAlignment="1" applyProtection="1">
      <alignment horizontal="center"/>
    </xf>
    <xf numFmtId="191" fontId="360" fillId="17" borderId="0" xfId="0" applyNumberFormat="1" applyFont="1" applyFill="1" applyBorder="1" applyAlignment="1" applyProtection="1">
      <alignment horizontal="center"/>
    </xf>
    <xf numFmtId="188" fontId="361" fillId="42" borderId="0" xfId="0" applyNumberFormat="1" applyFont="1" applyFill="1" applyBorder="1" applyAlignment="1" applyProtection="1">
      <alignment horizontal="center"/>
    </xf>
    <xf numFmtId="189" fontId="342" fillId="42" borderId="0" xfId="0" quotePrefix="1" applyNumberFormat="1" applyFont="1" applyFill="1" applyBorder="1" applyAlignment="1" applyProtection="1">
      <alignment horizontal="left"/>
    </xf>
    <xf numFmtId="189" fontId="342" fillId="42" borderId="0" xfId="0" applyNumberFormat="1" applyFont="1" applyFill="1" applyBorder="1" applyAlignment="1" applyProtection="1">
      <alignment horizontal="left"/>
    </xf>
    <xf numFmtId="189" fontId="342" fillId="42" borderId="350" xfId="0" applyNumberFormat="1" applyFont="1" applyFill="1" applyBorder="1" applyAlignment="1" applyProtection="1">
      <alignment horizontal="left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59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0" fontId="344" fillId="17" borderId="169" xfId="0" applyFont="1" applyFill="1" applyBorder="1" applyAlignment="1" applyProtection="1">
      <alignment horizontal="center" vertical="center"/>
    </xf>
    <xf numFmtId="0" fontId="344" fillId="17" borderId="171" xfId="0" applyFont="1" applyFill="1" applyBorder="1" applyAlignment="1" applyProtection="1">
      <alignment horizontal="center" vertical="center"/>
    </xf>
    <xf numFmtId="228" fontId="345" fillId="17" borderId="174" xfId="0" applyNumberFormat="1" applyFont="1" applyFill="1" applyBorder="1" applyAlignment="1" applyProtection="1">
      <alignment horizontal="center"/>
    </xf>
    <xf numFmtId="228" fontId="345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80" fillId="34" borderId="197" xfId="0" applyNumberFormat="1" applyFont="1" applyFill="1" applyBorder="1" applyAlignment="1" applyProtection="1">
      <alignment horizontal="center"/>
    </xf>
    <xf numFmtId="227" fontId="280" fillId="34" borderId="146" xfId="0" applyNumberFormat="1" applyFont="1" applyFill="1" applyBorder="1" applyAlignment="1" applyProtection="1">
      <alignment horizontal="center"/>
    </xf>
    <xf numFmtId="193" fontId="342" fillId="42" borderId="0" xfId="0" applyNumberFormat="1" applyFont="1" applyFill="1" applyBorder="1" applyAlignment="1" applyProtection="1">
      <alignment horizontal="center"/>
    </xf>
    <xf numFmtId="184" fontId="346" fillId="16" borderId="0" xfId="0" applyNumberFormat="1" applyFont="1" applyFill="1" applyBorder="1" applyAlignment="1" applyProtection="1">
      <alignment horizontal="center"/>
    </xf>
    <xf numFmtId="176" fontId="292" fillId="34" borderId="194" xfId="0" applyNumberFormat="1" applyFont="1" applyFill="1" applyBorder="1" applyAlignment="1" applyProtection="1">
      <alignment horizontal="center"/>
    </xf>
    <xf numFmtId="176" fontId="292" fillId="34" borderId="195" xfId="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62" fillId="5" borderId="197" xfId="9" applyFont="1" applyFill="1" applyBorder="1" applyAlignment="1" applyProtection="1">
      <alignment horizontal="center" vertical="center"/>
    </xf>
    <xf numFmtId="0" fontId="362" fillId="5" borderId="146" xfId="9" applyFont="1" applyFill="1" applyBorder="1" applyAlignment="1" applyProtection="1">
      <alignment horizontal="center" vertical="center"/>
    </xf>
    <xf numFmtId="0" fontId="362" fillId="5" borderId="198" xfId="9" applyFont="1" applyFill="1" applyBorder="1" applyAlignment="1" applyProtection="1">
      <alignment horizontal="center" vertical="center"/>
    </xf>
    <xf numFmtId="0" fontId="362" fillId="13" borderId="197" xfId="9" applyFont="1" applyFill="1" applyBorder="1" applyAlignment="1" applyProtection="1">
      <alignment horizontal="center" vertical="center"/>
    </xf>
    <xf numFmtId="0" fontId="362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63" fillId="16" borderId="331" xfId="10" applyNumberFormat="1" applyFont="1" applyFill="1" applyBorder="1" applyAlignment="1" applyProtection="1">
      <alignment horizontal="center"/>
    </xf>
    <xf numFmtId="38" fontId="363" fillId="8" borderId="331" xfId="10" applyNumberFormat="1" applyFont="1" applyFill="1" applyBorder="1" applyAlignment="1" applyProtection="1">
      <alignment horizontal="center"/>
    </xf>
    <xf numFmtId="38" fontId="363" fillId="8" borderId="81" xfId="10" applyNumberFormat="1" applyFont="1" applyFill="1" applyBorder="1" applyAlignment="1" applyProtection="1">
      <alignment horizontal="center"/>
    </xf>
    <xf numFmtId="0" fontId="364" fillId="10" borderId="0" xfId="9" applyFont="1" applyFill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58" fillId="5" borderId="174" xfId="9" applyFont="1" applyFill="1" applyBorder="1" applyAlignment="1" applyProtection="1">
      <alignment horizontal="center" vertical="center" wrapText="1"/>
    </xf>
    <xf numFmtId="0" fontId="358" fillId="5" borderId="11" xfId="9" applyFont="1" applyFill="1" applyBorder="1" applyAlignment="1" applyProtection="1">
      <alignment horizontal="center" vertical="center" wrapText="1"/>
    </xf>
    <xf numFmtId="0" fontId="358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65" fillId="17" borderId="331" xfId="10" applyNumberFormat="1" applyFont="1" applyFill="1" applyBorder="1" applyAlignment="1" applyProtection="1">
      <alignment horizontal="center"/>
    </xf>
    <xf numFmtId="38" fontId="365" fillId="17" borderId="81" xfId="10" applyNumberFormat="1" applyFont="1" applyFill="1" applyBorder="1" applyAlignment="1" applyProtection="1">
      <alignment horizontal="center"/>
    </xf>
    <xf numFmtId="0" fontId="366" fillId="3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34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51" fillId="5" borderId="197" xfId="6" applyFont="1" applyFill="1" applyBorder="1" applyAlignment="1" applyProtection="1">
      <alignment horizontal="center" vertical="center"/>
    </xf>
    <xf numFmtId="0" fontId="251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38" fontId="358" fillId="29" borderId="59" xfId="10" applyNumberFormat="1" applyFont="1" applyFill="1" applyBorder="1" applyAlignment="1" applyProtection="1">
      <alignment horizontal="center"/>
    </xf>
    <xf numFmtId="166" fontId="357" fillId="29" borderId="0" xfId="10" applyNumberFormat="1" applyFont="1" applyFill="1" applyAlignment="1" applyProtection="1">
      <alignment horizontal="center"/>
    </xf>
    <xf numFmtId="0" fontId="294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75" fillId="39" borderId="48" xfId="9" applyFont="1" applyFill="1" applyBorder="1" applyAlignment="1" applyProtection="1">
      <alignment horizont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57" fillId="13" borderId="197" xfId="9" applyFont="1" applyFill="1" applyBorder="1" applyAlignment="1" applyProtection="1">
      <alignment horizontal="center" vertical="center"/>
    </xf>
    <xf numFmtId="0" fontId="257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68" fillId="2" borderId="0" xfId="9" applyFont="1" applyFill="1" applyAlignment="1" applyProtection="1">
      <alignment horizontal="center"/>
    </xf>
    <xf numFmtId="0" fontId="367" fillId="28" borderId="0" xfId="9" applyFont="1" applyFill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51" fillId="30" borderId="197" xfId="9" applyFont="1" applyFill="1" applyBorder="1" applyAlignment="1" applyProtection="1">
      <alignment horizontal="center" vertical="center"/>
    </xf>
    <xf numFmtId="0" fontId="251" fillId="30" borderId="198" xfId="9" applyFont="1" applyFill="1" applyBorder="1" applyAlignment="1" applyProtection="1">
      <alignment horizontal="center" vertical="center"/>
    </xf>
    <xf numFmtId="0" fontId="275" fillId="31" borderId="48" xfId="9" applyFont="1" applyFill="1" applyBorder="1" applyAlignment="1" applyProtection="1">
      <alignment horizontal="center"/>
    </xf>
    <xf numFmtId="0" fontId="369" fillId="32" borderId="0" xfId="6" applyFont="1" applyFill="1" applyBorder="1" applyAlignment="1" applyProtection="1">
      <alignment horizontal="left"/>
    </xf>
    <xf numFmtId="0" fontId="370" fillId="11" borderId="152" xfId="0" applyFont="1" applyFill="1" applyBorder="1" applyAlignment="1" applyProtection="1">
      <alignment horizontal="center"/>
    </xf>
    <xf numFmtId="0" fontId="370" fillId="11" borderId="54" xfId="0" applyFont="1" applyFill="1" applyBorder="1" applyAlignment="1" applyProtection="1">
      <alignment horizontal="center"/>
    </xf>
    <xf numFmtId="0" fontId="371" fillId="11" borderId="170" xfId="0" applyFont="1" applyFill="1" applyBorder="1" applyAlignment="1" applyProtection="1">
      <alignment horizontal="center"/>
    </xf>
    <xf numFmtId="0" fontId="371" fillId="11" borderId="248" xfId="0" applyFont="1" applyFill="1" applyBorder="1" applyAlignment="1" applyProtection="1">
      <alignment horizontal="center"/>
    </xf>
    <xf numFmtId="0" fontId="370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70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72" fillId="11" borderId="115" xfId="0" applyFont="1" applyFill="1" applyBorder="1" applyAlignment="1" applyProtection="1">
      <alignment horizontal="center"/>
    </xf>
    <xf numFmtId="0" fontId="372" fillId="11" borderId="54" xfId="0" applyFont="1" applyFill="1" applyBorder="1" applyAlignment="1" applyProtection="1">
      <alignment horizontal="center"/>
    </xf>
    <xf numFmtId="0" fontId="372" fillId="11" borderId="152" xfId="0" applyFont="1" applyFill="1" applyBorder="1" applyAlignment="1" applyProtection="1">
      <alignment horizontal="center"/>
    </xf>
    <xf numFmtId="0" fontId="373" fillId="3" borderId="146" xfId="0" applyFont="1" applyFill="1" applyBorder="1" applyAlignment="1" applyProtection="1">
      <alignment horizontal="center"/>
    </xf>
    <xf numFmtId="0" fontId="372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374" fillId="11" borderId="115" xfId="0" applyFont="1" applyFill="1" applyBorder="1" applyAlignment="1" applyProtection="1">
      <alignment horizontal="center"/>
    </xf>
    <xf numFmtId="0" fontId="374" fillId="11" borderId="54" xfId="0" applyFont="1" applyFill="1" applyBorder="1" applyAlignment="1" applyProtection="1">
      <alignment horizontal="center"/>
    </xf>
    <xf numFmtId="0" fontId="374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74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41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44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43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2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1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&quot;Грешка: Кт с/до&lt;0!&quot;"/>
      <fill>
        <patternFill>
          <bgColor rgb="FFFF0000"/>
        </patternFill>
      </fill>
    </dxf>
    <dxf>
      <font>
        <color rgb="FFFFFF00"/>
      </font>
      <numFmt numFmtId="238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7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36" formatCode="0000&quot; &quot;0000"/>
    </dxf>
    <dxf>
      <numFmt numFmtId="235" formatCode="0000&quot; &quot;0000&quot; &quot;0000"/>
    </dxf>
    <dxf>
      <numFmt numFmtId="234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49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70">
        <f>+'TRIAL-BALANCE'!E8</f>
        <v>2020</v>
      </c>
      <c r="M2" s="2371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72">
        <f>+'TRIAL-BALANCE'!E8</f>
        <v>2020</v>
      </c>
      <c r="E32" s="2372"/>
      <c r="F32" s="2372"/>
      <c r="G32" s="2372"/>
      <c r="H32" s="2373">
        <f>+'TRIAL-BALANCE'!E8</f>
        <v>2020</v>
      </c>
      <c r="I32" s="2373"/>
      <c r="J32" s="2373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74">
        <f>+'TRIAL-BALANCE'!E8</f>
        <v>2020</v>
      </c>
      <c r="E50" s="2374"/>
      <c r="F50" s="2374"/>
      <c r="G50" s="2374"/>
      <c r="H50" s="2375">
        <f>+'TRIAL-BALANCE'!E8</f>
        <v>2020</v>
      </c>
      <c r="I50" s="2375"/>
      <c r="J50" s="2375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74">
        <f>+'TRIAL-BALANCE'!E8</f>
        <v>2020</v>
      </c>
      <c r="E56" s="2374"/>
      <c r="F56" s="2374"/>
      <c r="G56" s="2374"/>
      <c r="H56" s="2376">
        <f>+'TRIAL-BALANCE'!E8</f>
        <v>2020</v>
      </c>
      <c r="I56" s="2376"/>
      <c r="J56" s="2376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66">
        <f>+'TRIAL-BALANCE'!E8</f>
        <v>2020</v>
      </c>
      <c r="E57" s="2366"/>
      <c r="F57" s="2316" t="s">
        <v>2037</v>
      </c>
      <c r="G57" s="2350">
        <f>+'TRIAL-BALANCE'!E8</f>
        <v>2020</v>
      </c>
      <c r="H57" s="2350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32">
        <f>+'TRIAL-BALANCE'!E8</f>
        <v>2020</v>
      </c>
      <c r="I66" s="2332"/>
      <c r="J66" s="2332"/>
      <c r="K66" s="2367">
        <f>+'TRIAL-BALANCE'!E8</f>
        <v>2020</v>
      </c>
      <c r="L66" s="2367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68">
        <f>+'TRIAL-BALANCE'!E8</f>
        <v>2020</v>
      </c>
      <c r="E67" s="2368"/>
      <c r="F67" s="2368"/>
      <c r="G67" s="2369">
        <f>+'TRIAL-BALANCE'!E8</f>
        <v>2020</v>
      </c>
      <c r="H67" s="2369"/>
      <c r="I67" s="2369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58" t="s">
        <v>1942</v>
      </c>
      <c r="G101" s="2359"/>
      <c r="H101" s="2359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60">
        <f>+'TRIAL-BALANCE'!E8</f>
        <v>2020</v>
      </c>
      <c r="G111" s="2360"/>
      <c r="H111" s="2360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61" t="s">
        <v>1958</v>
      </c>
      <c r="G122" s="2362"/>
      <c r="H122" s="2362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39" t="s">
        <v>1956</v>
      </c>
      <c r="G130" s="2340"/>
      <c r="H130" s="2340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63" t="s">
        <v>1961</v>
      </c>
      <c r="I134" s="2364"/>
      <c r="J134" s="2364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65">
        <f>+'R &amp; E data-2019'!I12</f>
        <v>2019</v>
      </c>
      <c r="G139" s="2365"/>
      <c r="H139" s="2365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52">
        <f>+'TRIAL-BALANCE'!E8</f>
        <v>2020</v>
      </c>
      <c r="E144" s="2352"/>
      <c r="F144" s="2352"/>
      <c r="G144" s="2352"/>
      <c r="H144" s="2241" t="s">
        <v>1916</v>
      </c>
      <c r="I144" s="2241"/>
      <c r="J144" s="2353">
        <f>+'TRIAL-BALANCE'!E8</f>
        <v>2020</v>
      </c>
      <c r="K144" s="2353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54">
        <f>+'TRIAL-BALANCE'!E8</f>
        <v>2020</v>
      </c>
      <c r="G146" s="2354"/>
      <c r="H146" s="2354"/>
      <c r="I146" s="2354"/>
      <c r="J146" s="2255" t="s">
        <v>1900</v>
      </c>
      <c r="K146" s="2355">
        <f>+'TRIAL-BALANCE'!E8</f>
        <v>2020</v>
      </c>
      <c r="L146" s="2355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56">
        <f>+'TRIAL-BALANCE'!E8</f>
        <v>2020</v>
      </c>
      <c r="K149" s="2356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57">
        <f>+'TRIAL-BALANCE'!E8</f>
        <v>2020</v>
      </c>
      <c r="G150" s="2357"/>
      <c r="H150" s="2357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45" t="s">
        <v>1958</v>
      </c>
      <c r="F162" s="2346"/>
      <c r="G162" s="2346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47">
        <f>+'TRIAL-BALANCE'!E8</f>
        <v>2020</v>
      </c>
      <c r="E167" s="2347"/>
      <c r="F167" s="2347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48">
        <f>+'TRIAL-BALANCE'!E8</f>
        <v>2020</v>
      </c>
      <c r="G171" s="2348"/>
      <c r="H171" s="2348"/>
      <c r="I171" s="2349">
        <f>+'TRIAL-BALANCE'!E8</f>
        <v>2020</v>
      </c>
      <c r="J171" s="2349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50">
        <f>+'TRIAL-BALANCE'!E8</f>
        <v>2020</v>
      </c>
      <c r="G175" s="2350"/>
      <c r="H175" s="2350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51">
        <f>+'R &amp; E data-2019'!I12</f>
        <v>2019</v>
      </c>
      <c r="F180" s="2351"/>
      <c r="G180" s="2351"/>
      <c r="H180" s="2351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38">
        <f>+'TRIAL-BALANCE'!E8</f>
        <v>2020</v>
      </c>
      <c r="E188" s="2338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39" t="s">
        <v>2002</v>
      </c>
      <c r="G192" s="2340"/>
      <c r="H192" s="2340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41">
        <f>+'TRIAL-BALANCE'!E8</f>
        <v>2020</v>
      </c>
      <c r="G224" s="2341"/>
      <c r="H224" s="2341"/>
      <c r="I224" s="2341"/>
      <c r="J224" s="2342">
        <f>+'TRIAL-BALANCE'!E8</f>
        <v>2020</v>
      </c>
      <c r="K224" s="2342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43">
        <f>+'TRIAL-BALANCE'!E8</f>
        <v>2020</v>
      </c>
      <c r="D225" s="2343"/>
      <c r="E225" s="2343"/>
      <c r="F225" s="2343"/>
      <c r="G225" s="2344">
        <f>+'TRIAL-BALANCE'!E8</f>
        <v>2020</v>
      </c>
      <c r="H225" s="2344"/>
      <c r="I225" s="2344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34">
        <f>+'TRIAL-BALANCE'!E8</f>
        <v>2020</v>
      </c>
      <c r="F226" s="2334"/>
      <c r="G226" s="2334"/>
      <c r="H226" s="2334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35">
        <f>+'TRIAL-BALANCE'!E8</f>
        <v>2020</v>
      </c>
      <c r="M228" s="2336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28">
        <f>+'TRIAL-BALANCE'!E8</f>
        <v>2020</v>
      </c>
      <c r="F229" s="2328"/>
      <c r="G229" s="2328"/>
      <c r="H229" s="2328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35">
        <f>+'TRIAL-BALANCE'!E8</f>
        <v>2020</v>
      </c>
      <c r="M231" s="2336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34">
        <f>+'TRIAL-BALANCE'!E8</f>
        <v>2020</v>
      </c>
      <c r="F232" s="2334"/>
      <c r="G232" s="2334"/>
      <c r="H232" s="2334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37">
        <f>+'TRIAL-BALANCE'!E8</f>
        <v>2020</v>
      </c>
      <c r="F235" s="2337"/>
      <c r="G235" s="2337"/>
      <c r="H235" s="2337"/>
      <c r="I235" s="2331">
        <f>+'TRIAL-BALANCE'!E8</f>
        <v>2020</v>
      </c>
      <c r="J235" s="2331"/>
      <c r="K235" s="2331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28">
        <f>+'TRIAL-BALANCE'!E8</f>
        <v>2020</v>
      </c>
      <c r="F236" s="2328"/>
      <c r="G236" s="2328"/>
      <c r="H236" s="2328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29">
        <f>+'TRIAL-BALANCE'!E8</f>
        <v>2020</v>
      </c>
      <c r="F239" s="2329"/>
      <c r="G239" s="2329"/>
      <c r="H239" s="2329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30">
        <f>+'TRIAL-BALANCE'!E8</f>
        <v>2020</v>
      </c>
      <c r="I240" s="2330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31">
        <f>+'TRIAL-BALANCE'!E8</f>
        <v>2020</v>
      </c>
      <c r="F241" s="2331"/>
      <c r="G241" s="2331"/>
      <c r="H241" s="2331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30">
        <f>+'TRIAL-BALANCE'!E8</f>
        <v>2020</v>
      </c>
      <c r="J242" s="2330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32">
        <f>+'TRIAL-BALANCE'!E8</f>
        <v>2020</v>
      </c>
      <c r="H243" s="2332"/>
      <c r="I243" s="2332"/>
      <c r="J243" s="2333">
        <f>+'TRIAL-BALANCE'!E8</f>
        <v>2020</v>
      </c>
      <c r="K243" s="2333"/>
      <c r="L243" s="2325">
        <f>+'TRIAL-BALANCE'!E8</f>
        <v>2020</v>
      </c>
      <c r="M243" s="2326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27">
        <f>+'TRIAL-BALANCE'!E8</f>
        <v>2020</v>
      </c>
      <c r="E244" s="2327"/>
      <c r="F244" s="2327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L2:M2"/>
    <mergeCell ref="D32:G32"/>
    <mergeCell ref="H32:J32"/>
    <mergeCell ref="D50:G50"/>
    <mergeCell ref="H50:J50"/>
    <mergeCell ref="D56:G56"/>
    <mergeCell ref="H56:J56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F139:H139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E180:H180"/>
    <mergeCell ref="D188:E188"/>
    <mergeCell ref="F192:H192"/>
    <mergeCell ref="F224:I224"/>
    <mergeCell ref="J224:K224"/>
    <mergeCell ref="C225:F225"/>
    <mergeCell ref="G225:I225"/>
    <mergeCell ref="E226:H226"/>
    <mergeCell ref="L228:M228"/>
    <mergeCell ref="E229:H229"/>
    <mergeCell ref="L231:M231"/>
    <mergeCell ref="E232:H232"/>
    <mergeCell ref="E235:H235"/>
    <mergeCell ref="I235:K235"/>
    <mergeCell ref="L243:M243"/>
    <mergeCell ref="D244:F244"/>
    <mergeCell ref="E236:H236"/>
    <mergeCell ref="E239:H239"/>
    <mergeCell ref="H240:I240"/>
    <mergeCell ref="E241:H241"/>
    <mergeCell ref="I242:J242"/>
    <mergeCell ref="G243:I243"/>
    <mergeCell ref="J243:K243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75" t="str">
        <f>+'TRIAL-BALANCE'!E2</f>
        <v>ОУ "ПРОФЕСОР МАРИН ДРИНОВ" М.12</v>
      </c>
      <c r="B1" s="2576"/>
      <c r="C1" s="2576"/>
      <c r="D1" s="2577"/>
      <c r="E1" s="301" t="s">
        <v>792</v>
      </c>
      <c r="F1" s="300"/>
      <c r="G1" s="2573">
        <f>+'TRIAL-BALANCE'!C6</f>
        <v>341731</v>
      </c>
      <c r="H1" s="2574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9" t="str">
        <f>+'BALANCE-SHEET-2020-leva'!A2:D2</f>
        <v>(бюджетна организация, предприятие по чл. 165, ал. 1 от ЗПФ, поделение)</v>
      </c>
      <c r="B2" s="2580"/>
      <c r="C2" s="2580"/>
      <c r="D2" s="2581"/>
      <c r="E2" s="2584" t="str">
        <f>+'BALANCE-SHEET-2020-leva'!E2</f>
        <v>отчетено НЕРАВНЕНИЕ в таблица 'Status'!</v>
      </c>
      <c r="F2" s="2584"/>
      <c r="G2" s="2584"/>
      <c r="H2" s="2584"/>
      <c r="I2" s="300"/>
      <c r="J2" s="2572">
        <f>+'BALANCE-SHEET-2020-leva'!J2:K2</f>
        <v>0</v>
      </c>
      <c r="K2" s="2572"/>
      <c r="L2" s="300"/>
      <c r="M2" s="2572">
        <f>+'BALANCE-SHEET-2020-leva'!M2:N2</f>
        <v>0</v>
      </c>
      <c r="N2" s="2572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0">
        <f>+'TRIAL-BALANCE'!G4</f>
        <v>0</v>
      </c>
      <c r="B3" s="2471"/>
      <c r="C3" s="2471"/>
      <c r="D3" s="2472"/>
      <c r="E3" s="304" t="s">
        <v>1205</v>
      </c>
      <c r="F3" s="302"/>
      <c r="G3" s="2582">
        <f>+'TRIAL-BALANCE'!J8</f>
        <v>0</v>
      </c>
      <c r="H3" s="2583"/>
      <c r="I3" s="300"/>
      <c r="J3" s="2212" t="s">
        <v>2106</v>
      </c>
      <c r="K3" s="2475" t="str">
        <f>+'TRIAL-BALANCE'!G6</f>
        <v xml:space="preserve">                              </v>
      </c>
      <c r="L3" s="2491"/>
      <c r="M3" s="2491"/>
      <c r="N3" s="2476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78" t="str">
        <f>+A1</f>
        <v>ОУ "ПРОФЕСОР МАРИН ДРИНОВ" М.12</v>
      </c>
      <c r="C5" s="2578"/>
      <c r="D5" s="2578"/>
      <c r="E5" s="2578"/>
      <c r="F5" s="2578"/>
      <c r="G5" s="2578"/>
      <c r="H5" s="1261" t="str">
        <f>+'BALANCE-SHEET-2020-leva'!H5</f>
        <v xml:space="preserve">  към</v>
      </c>
      <c r="I5" s="158"/>
      <c r="J5" s="1266" t="str">
        <f>+'BALANCE-SHEET-2020-leva'!J5</f>
        <v>31 декември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0">
        <f>+'BALANCE-SHEET-2020-leva'!D6:E6</f>
        <v>0</v>
      </c>
      <c r="E6" s="2570"/>
      <c r="F6" s="164"/>
      <c r="G6" s="2570">
        <f>+'BALANCE-SHEET-2020-leva'!G6:H6</f>
        <v>0</v>
      </c>
      <c r="H6" s="2571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2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65" t="s">
        <v>398</v>
      </c>
      <c r="N7" s="2566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3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67"/>
      <c r="N8" s="2568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 t="str">
        <f>+'BALANCE-SHEET-2020-leva'!A9</f>
        <v>Непопълнен ред в таблица 'Cash-deficit'!</v>
      </c>
      <c r="B9" s="2484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0</v>
      </c>
      <c r="E13" s="660">
        <f>+'BALANCE-SHEET-2020-leva'!E13/1000+IF(+Rounding!$C$6=$B13,+Rounding!E$6,0)+IF(+Rounding!$C$7=$B13,+Rounding!E$7,0)</f>
        <v>0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0</v>
      </c>
      <c r="N13" s="660">
        <f>+E13+H13+K13+IF(+Rounding!$O$6=$B13,+Rounding!Q$6,0)+IF(+Rounding!$O$7=$B13,+Rounding!Q$7,0)</f>
        <v>0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291.85836</v>
      </c>
      <c r="E14" s="660">
        <f>+'BALANCE-SHEET-2020-leva'!E14/1000+IF(+Rounding!$C$6=$B14,+Rounding!E$6,0)+IF(+Rounding!$C$7=$B14,+Rounding!E$7,0)</f>
        <v>318.69716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291.85836</v>
      </c>
      <c r="N14" s="660">
        <f>+E14+H14+K14+IF(+Rounding!$O$6=$B14,+Rounding!Q$6,0)+IF(+Rounding!$O$7=$B14,+Rounding!Q$7,0)</f>
        <v>318.69716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5.8590499999999999</v>
      </c>
      <c r="E15" s="660">
        <f>+'BALANCE-SHEET-2020-leva'!E15/1000+IF(+Rounding!$C$6=$B15,+Rounding!E$6,0)+IF(+Rounding!$C$7=$B15,+Rounding!E$7,0)</f>
        <v>4.5109399999999997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5.8590499999999999</v>
      </c>
      <c r="N15" s="660">
        <f>+E15+H15+K15+IF(+Rounding!$O$6=$B15,+Rounding!Q$6,0)+IF(+Rounding!$O$7=$B15,+Rounding!Q$7,0)</f>
        <v>4.5109399999999997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2.2116500000000001</v>
      </c>
      <c r="K18" s="660">
        <f>+'BALANCE-SHEET-2020-leva'!K18/1000+IF(+Rounding!$K$6=$B18,+Rounding!M$6,0)+IF(+Rounding!$K$7=$B18,+Rounding!M$7,0)</f>
        <v>2.2116500000000001</v>
      </c>
      <c r="L18" s="154"/>
      <c r="M18" s="659">
        <f>+D18+G18+J18+IF(+Rounding!$O$6=$B18,+Rounding!P$6,0)+IF(+Rounding!$O$7=$B18,+Rounding!P$7,0)</f>
        <v>2.2116500000000001</v>
      </c>
      <c r="N18" s="660">
        <f>+E18+H18+K18+IF(+Rounding!$O$6=$B18,+Rounding!Q$6,0)+IF(+Rounding!$O$7=$B18,+Rounding!Q$7,0)</f>
        <v>2.2116500000000001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0</v>
      </c>
      <c r="E19" s="662">
        <f>+'BALANCE-SHEET-2020-leva'!E19/1000+IF(+Rounding!$C$6=$B19,+Rounding!E$6,0)+IF(+Rounding!$C$7=$B19,+Rounding!E$7,0)</f>
        <v>0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0</v>
      </c>
      <c r="N19" s="660">
        <f>+E19+H19+K19+IF(+Rounding!$O$6=$B19,+Rounding!Q$6,0)+IF(+Rounding!$O$7=$B19,+Rounding!Q$7,0)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297.71741000000003</v>
      </c>
      <c r="E20" s="664">
        <f>+E13+E14+E15+E16+E17+E18+E19</f>
        <v>323.2081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2.2116500000000001</v>
      </c>
      <c r="K20" s="664">
        <f>+K13+K14+K15+K16+K17+K18+K19</f>
        <v>2.2116500000000001</v>
      </c>
      <c r="L20" s="154"/>
      <c r="M20" s="663">
        <f>+M13+M14+M15+M16+M17+M18+M19</f>
        <v>299.92906000000005</v>
      </c>
      <c r="N20" s="664">
        <f>+N13+N14+N15+N16+N17+N18+N19</f>
        <v>325.41975000000002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1.6579699999999999</v>
      </c>
      <c r="E22" s="664">
        <f>+'BALANCE-SHEET-2020-leva'!E22/1000+IF(+Rounding!$C$6=$B22,+Rounding!E$6,0)+IF(+Rounding!$C$7=$B22,+Rounding!E$7,0)</f>
        <v>1.8136099999999999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1.6579699999999999</v>
      </c>
      <c r="N22" s="664">
        <f>+E22+H22+K22+IF(+Rounding!$O$6=$B22,+Rounding!Q$6,0)+IF(+Rounding!$O$7=$B22,+Rounding!Q$7,0)</f>
        <v>1.8136099999999999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36.007069999999999</v>
      </c>
      <c r="E24" s="660">
        <f>+'BALANCE-SHEET-2020-leva'!E24/1000+IF(+Rounding!$C$6=$B24,+Rounding!E$6,0)+IF(+Rounding!$C$7=$B24,+Rounding!E$7,0)</f>
        <v>25.827419999999996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36.007069999999999</v>
      </c>
      <c r="N24" s="660">
        <f>+E24+H24+K24+IF(+Rounding!$O$6=$B24,+Rounding!Q$6,0)+IF(+Rounding!$O$7=$B24,+Rounding!Q$7,0)</f>
        <v>25.827419999999996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36.007069999999999</v>
      </c>
      <c r="E26" s="664">
        <f>++E24+E25</f>
        <v>25.827419999999996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36.007069999999999</v>
      </c>
      <c r="N26" s="664">
        <f>++N24+N25</f>
        <v>25.827419999999996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335.38245000000001</v>
      </c>
      <c r="E28" s="678">
        <f>++E20+E22+E26</f>
        <v>350.84913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2.2116500000000001</v>
      </c>
      <c r="K28" s="678">
        <f>++K20+K22+K26</f>
        <v>2.2116500000000001</v>
      </c>
      <c r="L28" s="154"/>
      <c r="M28" s="677">
        <f>++M20+M22+M26</f>
        <v>337.59410000000003</v>
      </c>
      <c r="N28" s="678">
        <f>++N20+N22+N26</f>
        <v>353.06078000000002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0</v>
      </c>
      <c r="E40" s="660">
        <f>+'BALANCE-SHEET-2020-leva'!E40/1000+IF(+Rounding!$C$6=$B40,+Rounding!E$6,0)+IF(+Rounding!$C$7=$B40,+Rounding!E$7,0)</f>
        <v>0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0</v>
      </c>
      <c r="N40" s="660">
        <f>+E40+H40+K40+IF(+Rounding!$O$6=$B40,+Rounding!Q$6,0)+IF(+Rounding!$O$7=$B40,+Rounding!Q$7,0)-Q40</f>
        <v>0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</v>
      </c>
      <c r="E42" s="660">
        <f>+'BALANCE-SHEET-2020-leva'!E42/1000+IF(+Rounding!$C$6=$B42,+Rounding!E$6,0)+IF(+Rounding!$C$7=$B42,+Rounding!E$7,0)</f>
        <v>0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0</v>
      </c>
      <c r="E44" s="660">
        <f>+'BALANCE-SHEET-2020-leva'!E44/1000+IF(+Rounding!$C$6=$B44,+Rounding!E$6,0)+IF(+Rounding!$C$7=$B44,+Rounding!E$7,0)</f>
        <v>0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0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0</v>
      </c>
      <c r="E45" s="662">
        <f>+'BALANCE-SHEET-2020-leva'!E45/1000+IF(+Rounding!$C$6=$B45,+Rounding!E$6,0)+IF(+Rounding!$C$7=$B45,+Rounding!E$7,0)</f>
        <v>0</v>
      </c>
      <c r="F45" s="154"/>
      <c r="G45" s="661">
        <f>+'BALANCE-SHEET-2020-leva'!G45/1000+IF(+Rounding!$G$6=$B45,+Rounding!H$6,0)+IF(+Rounding!$G$7=$B45,+Rounding!H$7,0)</f>
        <v>0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0</v>
      </c>
      <c r="N45" s="662">
        <f>+E45+H45+K45+IF(+Rounding!$O$6=$B45,+Rounding!Q$6,0)+IF(+Rounding!$O$7=$B45,+Rounding!Q$7,0)-Q45</f>
        <v>0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0</v>
      </c>
      <c r="E46" s="664">
        <f>+E40+E41+E42+E43+E44+E45</f>
        <v>0</v>
      </c>
      <c r="F46" s="154"/>
      <c r="G46" s="663">
        <f>+G40+G41+G42+G43+G44+G45</f>
        <v>0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0</v>
      </c>
      <c r="N46" s="664">
        <f>+N40+N41+N42+N43+N44+N45</f>
        <v>0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0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0</v>
      </c>
      <c r="N49" s="662">
        <f>+E49+H49+K49+IF(+Rounding!$O$6=$B49,+Rounding!Q$6,0)+IF(+Rounding!$O$7=$B49,+Rounding!Q$7,0)</f>
        <v>0</v>
      </c>
      <c r="O49" s="303"/>
      <c r="P49" s="2562" t="str">
        <f>+'BALANCE-SHEET-2020-leva'!P49:Q49</f>
        <v>O K</v>
      </c>
      <c r="Q49" s="2562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0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0</v>
      </c>
      <c r="N50" s="664">
        <f>+N48+N49</f>
        <v>0</v>
      </c>
      <c r="O50" s="303"/>
      <c r="P50" s="2563" t="str">
        <f>+'BALANCE-SHEET-2020-leva'!P50:Q50</f>
        <v>O K</v>
      </c>
      <c r="Q50" s="2563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0</v>
      </c>
      <c r="E52" s="678">
        <f>+E34+E38+E46+E50</f>
        <v>0</v>
      </c>
      <c r="F52" s="154"/>
      <c r="G52" s="677">
        <f>+G34+G38+G46+G50</f>
        <v>0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0</v>
      </c>
      <c r="N52" s="678">
        <f>+N34+N38+N46+N50</f>
        <v>0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335</v>
      </c>
      <c r="E54" s="2039">
        <f>+ROUND(+E28+E52,0)</f>
        <v>351</v>
      </c>
      <c r="F54" s="154"/>
      <c r="G54" s="2038">
        <f>+ROUND(+G28+G52,0)</f>
        <v>0</v>
      </c>
      <c r="H54" s="2039">
        <f>+ROUND(+H28+H52,0)</f>
        <v>0</v>
      </c>
      <c r="I54" s="154"/>
      <c r="J54" s="2038">
        <f>+ROUND(+J28+J52,0)</f>
        <v>2</v>
      </c>
      <c r="K54" s="2039">
        <f>+ROUND(+K28+K52,0)</f>
        <v>2</v>
      </c>
      <c r="L54" s="154"/>
      <c r="M54" s="2038">
        <f>+ROUND(+M28+M52,0)</f>
        <v>338</v>
      </c>
      <c r="N54" s="2039">
        <f>+ROUND(+N28+N52,0)</f>
        <v>353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218</v>
      </c>
      <c r="E55" s="668">
        <f>+ROUND('BALANCE-SHEET-2020-leva'!E55/1000,0)+Rounding!E62</f>
        <v>209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218</v>
      </c>
      <c r="N55" s="668">
        <f>+ROUND((E55+H55+K55),0)+Rounding!Q62</f>
        <v>209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57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65" t="s">
        <v>398</v>
      </c>
      <c r="N58" s="2566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58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67"/>
      <c r="N59" s="2568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 t="str">
        <f>+A9</f>
        <v>Непопълнен ред в таблица 'Cash-deficit'!</v>
      </c>
      <c r="B60" s="2559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115.35183000000001</v>
      </c>
      <c r="E63" s="672">
        <f>+'BALANCE-SHEET-2020-leva'!E63/1000+IF(+Rounding!$C$54=$B63,+Rounding!E$54,0)+IF(+Rounding!$C$55=$B63,+Rounding!E$55,0)</f>
        <v>115.35183000000001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115.35183000000001</v>
      </c>
      <c r="N63" s="660">
        <f>+E63+H63+K63+IF(+Rounding!$O$54=$B63,+Rounding!Q$54,0)+IF(+Rounding!$O$55=$B63,+Rounding!Q$55,0)</f>
        <v>115.35183000000001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167.07437999999999</v>
      </c>
      <c r="E64" s="660">
        <f>+'BALANCE-SHEET-2020-leva'!E64/1000+IF(+Rounding!$C$54=$B64,+Rounding!E$54,0)+IF(+Rounding!$C$55=$B64,+Rounding!E$55,0)</f>
        <v>278.65179000000001</v>
      </c>
      <c r="F64" s="154"/>
      <c r="G64" s="659">
        <f>+'BALANCE-SHEET-2020-leva'!G64/1000+IF(+Rounding!$G$54=$B64,+Rounding!H$54,0)+IF(+Rounding!$G$55=$B64,+Rounding!H$55,0)</f>
        <v>0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2.2116500000000001</v>
      </c>
      <c r="K64" s="660">
        <f>+'BALANCE-SHEET-2020-leva'!K64/1000+IF(+Rounding!$K$54=$B64,+Rounding!M$54,0)+IF(+Rounding!$K$55=$B64,+Rounding!M$55,0)</f>
        <v>1.5891999999999999</v>
      </c>
      <c r="L64" s="154"/>
      <c r="M64" s="659">
        <f>+D64+G64+J64+IF(+Rounding!$O$54=$B64,+Rounding!P$54,0)+IF(+Rounding!$O$55=$B64,+Rounding!P$55,0)+P$64</f>
        <v>169.28602999999998</v>
      </c>
      <c r="N64" s="660">
        <f>+E64+H64+K64+IF(+Rounding!$O$54=$B64,+Rounding!Q$54,0)+IF(+Rounding!$O$55=$B64,+Rounding!Q$55,0)+Q$64</f>
        <v>280.24099000000001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-11.55837</v>
      </c>
      <c r="E65" s="662">
        <f>+'BALANCE-SHEET-2020-leva'!E65/1000+IF(+Rounding!$C$54=$B65,+Rounding!E$54,0)+IF(+Rounding!$C$55=$B65,+Rounding!E$55,0)</f>
        <v>-111.57741</v>
      </c>
      <c r="F65" s="154"/>
      <c r="G65" s="661">
        <f>+'BALANCE-SHEET-2020-leva'!G65/1000+IF(+Rounding!$G$54=$B65,+Rounding!H$54,0)+IF(+Rounding!$G$55=$B65,+Rounding!H$55,0)</f>
        <v>0</v>
      </c>
      <c r="H65" s="662">
        <f>+'BALANCE-SHEET-2020-leva'!H65/1000+IF(+Rounding!$G$54=$B65,+Rounding!I$54,0)+IF(+Rounding!$G$55=$B65,+Rounding!I$55,0)</f>
        <v>0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0.62245000000000006</v>
      </c>
      <c r="L65" s="154"/>
      <c r="M65" s="661">
        <f>+D65+G65+J65+IF(+Rounding!$O$54=$B65,+Rounding!P$54,0)+IF(+Rounding!$O$55=$B65,+Rounding!P$55,0)+P$65</f>
        <v>-11.55837</v>
      </c>
      <c r="N65" s="662">
        <f>+E65+H65+K65+IF(+Rounding!$O$54=$B65,+Rounding!Q$54,0)+IF(+Rounding!$O$55=$B65,+Rounding!Q$55,0)+Q$65</f>
        <v>-110.95496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270.86783999999994</v>
      </c>
      <c r="E66" s="678">
        <f>+E63+E64+E65</f>
        <v>282.42621000000003</v>
      </c>
      <c r="F66" s="154"/>
      <c r="G66" s="677">
        <f>+G63+G64+G65</f>
        <v>0</v>
      </c>
      <c r="H66" s="678">
        <f>+H63+H64+H65</f>
        <v>0</v>
      </c>
      <c r="I66" s="154"/>
      <c r="J66" s="677">
        <f>+J63+J64+J65</f>
        <v>2.2116500000000001</v>
      </c>
      <c r="K66" s="678">
        <f>+K63+K64+K65</f>
        <v>2.2116500000000001</v>
      </c>
      <c r="L66" s="154"/>
      <c r="M66" s="677">
        <f>+M63+M64+M65</f>
        <v>273.07948999999996</v>
      </c>
      <c r="N66" s="678">
        <f>+N63+N64+N65</f>
        <v>284.63786000000005</v>
      </c>
      <c r="O66" s="303"/>
      <c r="P66" s="2562" t="str">
        <f>+'BALANCE-SHEET-2020-leva'!P66:Q66</f>
        <v>O K</v>
      </c>
      <c r="Q66" s="2562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63" t="str">
        <f>+'BALANCE-SHEET-2020-leva'!P67:Q67</f>
        <v>O K</v>
      </c>
      <c r="Q67" s="2563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0.44806999999999997</v>
      </c>
      <c r="E75" s="660">
        <f>+'BALANCE-SHEET-2020-leva'!E75/1000+IF(+Rounding!$C$54=$B75,+Rounding!E$54,0)+IF(+Rounding!$C$55=$B75,+Rounding!E$55,0)</f>
        <v>7.3169499999999994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0.44806999999999997</v>
      </c>
      <c r="N75" s="660">
        <f>+E75+H75+K75+IF(+Rounding!$O$54=$B75,+Rounding!Q$54,0)+IF(+Rounding!$O$55=$B75,+Rounding!Q$55,0)</f>
        <v>7.3169499999999994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</v>
      </c>
      <c r="E78" s="674">
        <f>+'BALANCE-SHEET-2020-leva'!E78/1000+IF(+Rounding!$C$54=$B78,+Rounding!E$54,0)+IF(+Rounding!$C$55=$B78,+Rounding!E$55,0)</f>
        <v>4</v>
      </c>
      <c r="F78" s="154"/>
      <c r="G78" s="673">
        <f>+'BALANCE-SHEET-2020-leva'!G78/1000+IF(+Rounding!$G$54=$B78,+Rounding!H$54,0)+IF(+Rounding!$G$55=$B78,+Rounding!H$55,0)</f>
        <v>0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4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0</v>
      </c>
      <c r="E79" s="660">
        <f>+'BALANCE-SHEET-2020-leva'!E79/1000+IF(+Rounding!$C$54=$B79,+Rounding!E$54,0)+IF(+Rounding!$C$55=$B79,+Rounding!E$55,0)</f>
        <v>7</v>
      </c>
      <c r="F79" s="154"/>
      <c r="G79" s="659">
        <f>+'BALANCE-SHEET-2020-leva'!G79/1000+IF(+Rounding!$G$54=$B79,+Rounding!H$54,0)+IF(+Rounding!$G$55=$B79,+Rounding!H$55,0)</f>
        <v>0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0</v>
      </c>
      <c r="N79" s="660">
        <f>+E79+H79+K79+IF(+Rounding!$O$54=$B79,+Rounding!Q$54,0)+IF(+Rounding!$O$55=$B79,+Rounding!Q$55,0)</f>
        <v>7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0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0</v>
      </c>
      <c r="H81" s="660">
        <f>+'BALANCE-SHEET-2020-leva'!H81/1000+IF(+Rounding!$G$54=$B81,+Rounding!I$54,0)+IF(+Rounding!$G$55=$B81,+Rounding!I$55,0)</f>
        <v>0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19.906610000000001</v>
      </c>
      <c r="E82" s="662">
        <f>+'BALANCE-SHEET-2020-leva'!E82/1000+IF(+Rounding!$C$54=$B82,+Rounding!E$54,0)+IF(+Rounding!$C$55=$B82,+Rounding!E$55,0)</f>
        <v>13.25924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19.906610000000001</v>
      </c>
      <c r="N82" s="662">
        <f>+E82+H82+K82+IF(+Rounding!$O$54=$B82,+Rounding!Q$54,0)+IF(+Rounding!$O$55=$B82,+Rounding!Q$55,0)-Q82</f>
        <v>13.25924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20.354680000000002</v>
      </c>
      <c r="E83" s="676">
        <f>+SUM(E74:E82)</f>
        <v>31.576189999999997</v>
      </c>
      <c r="F83" s="154"/>
      <c r="G83" s="675">
        <f>+SUM(G74:G82)</f>
        <v>0</v>
      </c>
      <c r="H83" s="676">
        <f>+SUM(H74:H82)</f>
        <v>0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20.354680000000002</v>
      </c>
      <c r="N83" s="676">
        <f>+SUM(N74:N82)</f>
        <v>31.576189999999997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44.159930000000003</v>
      </c>
      <c r="E85" s="660">
        <f>+'BALANCE-SHEET-2020-leva'!E85/1000+IF(+Rounding!$C$54=$B85,+Rounding!E$54,0)+IF(+Rounding!$C$55=$B85,+Rounding!E$55,0)</f>
        <v>36.846730000000001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44.159930000000003</v>
      </c>
      <c r="N85" s="660">
        <f>+E85+H85+K85+IF(+Rounding!$O$54=$B85,+Rounding!Q$54,0)+IF(+Rounding!$O$55=$B85,+Rounding!Q$55,0)</f>
        <v>36.846730000000001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62" t="str">
        <f>+'BALANCE-SHEET-2020-leva'!P86:Q86</f>
        <v>O K</v>
      </c>
      <c r="Q86" s="2562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44.159930000000003</v>
      </c>
      <c r="E87" s="664">
        <f>+E85+E86</f>
        <v>36.846730000000001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44.159930000000003</v>
      </c>
      <c r="N87" s="664">
        <f>+N85+N86</f>
        <v>36.846730000000001</v>
      </c>
      <c r="O87" s="303"/>
      <c r="P87" s="2563" t="str">
        <f>+'BALANCE-SHEET-2020-leva'!P87:Q87</f>
        <v>O K</v>
      </c>
      <c r="Q87" s="2563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64.514610000000005</v>
      </c>
      <c r="E89" s="678">
        <f>+E72+E83+E87</f>
        <v>68.422920000000005</v>
      </c>
      <c r="F89" s="154"/>
      <c r="G89" s="677">
        <f>+G72+G83+G87</f>
        <v>0</v>
      </c>
      <c r="H89" s="678">
        <f>+H72+H83+H87</f>
        <v>0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64.514610000000005</v>
      </c>
      <c r="N89" s="678">
        <f>+N72+N83+N87</f>
        <v>68.422920000000005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335</v>
      </c>
      <c r="E91" s="2037">
        <f>ROUND(+E66+E89,0)</f>
        <v>351</v>
      </c>
      <c r="F91" s="154"/>
      <c r="G91" s="2036">
        <f>ROUND(+G66+G89,0)</f>
        <v>0</v>
      </c>
      <c r="H91" s="2037">
        <f>ROUND(+H66+H89,0)</f>
        <v>0</v>
      </c>
      <c r="I91" s="154"/>
      <c r="J91" s="2036">
        <f>ROUND(+J66+J89,0)</f>
        <v>2</v>
      </c>
      <c r="K91" s="2037">
        <f>ROUND(+K66+K89,0)</f>
        <v>2</v>
      </c>
      <c r="L91" s="154"/>
      <c r="M91" s="2036">
        <f>ROUND(+M66+M89,0)</f>
        <v>338</v>
      </c>
      <c r="N91" s="2037">
        <f>ROUND(+N66+N89,0)</f>
        <v>353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55</v>
      </c>
      <c r="E92" s="668">
        <f>+ROUND('BALANCE-SHEET-2020-leva'!E92/1000,0)+Rounding!E63</f>
        <v>58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55</v>
      </c>
      <c r="N92" s="668">
        <f>+ROUND((E92+H92+K92),0)+Rounding!Q63</f>
        <v>58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0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64">
        <f>+'BALANCE-SHEET-2020-leva'!H97:J97</f>
        <v>0</v>
      </c>
      <c r="I97" s="2564"/>
      <c r="J97" s="2564"/>
      <c r="K97" s="2015"/>
      <c r="L97" s="164"/>
      <c r="M97" s="2569">
        <f>+'BALANCE-SHEET-2020-leva'!M97</f>
        <v>0</v>
      </c>
      <c r="N97" s="2569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НЕРАВНЕНИЕ !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НЕРАВНЕНИЕ !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-1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-1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G1:H1"/>
    <mergeCell ref="A1:D1"/>
    <mergeCell ref="B5:G5"/>
    <mergeCell ref="A2:D2"/>
    <mergeCell ref="G3:H3"/>
    <mergeCell ref="A3:D3"/>
    <mergeCell ref="E2:H2"/>
    <mergeCell ref="P67:Q67"/>
    <mergeCell ref="G6:H6"/>
    <mergeCell ref="J2:K2"/>
    <mergeCell ref="M2:N2"/>
    <mergeCell ref="B7:B9"/>
    <mergeCell ref="B58:B60"/>
    <mergeCell ref="D6:E6"/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20" priority="116" stopIfTrue="1" operator="equal">
      <formula>"НЕРАВНЕНИЕ !"</formula>
    </cfRule>
  </conditionalFormatting>
  <conditionalFormatting sqref="D103:E104 G103:H104 J103:K104 M103:N104">
    <cfRule type="cellIs" dxfId="1319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8" priority="118" stopIfTrue="1" operator="lessThan">
      <formula>0</formula>
    </cfRule>
  </conditionalFormatting>
  <conditionalFormatting sqref="P48:Q48">
    <cfRule type="cellIs" dxfId="1317" priority="83" stopIfTrue="1" operator="notEqual">
      <formula>"O K"</formula>
    </cfRule>
  </conditionalFormatting>
  <conditionalFormatting sqref="P85:Q85">
    <cfRule type="cellIs" dxfId="1316" priority="80" stopIfTrue="1" operator="notEqual">
      <formula>"O K"</formula>
    </cfRule>
  </conditionalFormatting>
  <conditionalFormatting sqref="K3">
    <cfRule type="cellIs" dxfId="1315" priority="77" stopIfTrue="1" operator="equal">
      <formula>0</formula>
    </cfRule>
  </conditionalFormatting>
  <conditionalFormatting sqref="N1">
    <cfRule type="cellIs" dxfId="1314" priority="76" stopIfTrue="1" operator="equal">
      <formula>0</formula>
    </cfRule>
  </conditionalFormatting>
  <conditionalFormatting sqref="P50">
    <cfRule type="cellIs" dxfId="1313" priority="71" stopIfTrue="1" operator="notEqual">
      <formula>"O K"</formula>
    </cfRule>
  </conditionalFormatting>
  <conditionalFormatting sqref="P50:Q50">
    <cfRule type="cellIs" dxfId="1312" priority="70" stopIfTrue="1" operator="equal">
      <formula>"O K"</formula>
    </cfRule>
  </conditionalFormatting>
  <conditionalFormatting sqref="P87">
    <cfRule type="cellIs" dxfId="1311" priority="67" stopIfTrue="1" operator="notEqual">
      <formula>"O K"</formula>
    </cfRule>
  </conditionalFormatting>
  <conditionalFormatting sqref="P87:Q87">
    <cfRule type="cellIs" dxfId="1310" priority="66" stopIfTrue="1" operator="equal">
      <formula>"O K"</formula>
    </cfRule>
  </conditionalFormatting>
  <conditionalFormatting sqref="P86">
    <cfRule type="cellIs" dxfId="1309" priority="65" stopIfTrue="1" operator="notEqual">
      <formula>"O K"</formula>
    </cfRule>
  </conditionalFormatting>
  <conditionalFormatting sqref="P86:Q86">
    <cfRule type="cellIs" dxfId="1308" priority="64" stopIfTrue="1" operator="equal">
      <formula>"O K"</formula>
    </cfRule>
  </conditionalFormatting>
  <conditionalFormatting sqref="P66">
    <cfRule type="cellIs" dxfId="1307" priority="55" stopIfTrue="1" operator="notEqual">
      <formula>"O K"</formula>
    </cfRule>
  </conditionalFormatting>
  <conditionalFormatting sqref="P66:Q66">
    <cfRule type="cellIs" dxfId="1306" priority="54" stopIfTrue="1" operator="equal">
      <formula>"O K"</formula>
    </cfRule>
  </conditionalFormatting>
  <conditionalFormatting sqref="P67">
    <cfRule type="cellIs" dxfId="1305" priority="53" stopIfTrue="1" operator="notEqual">
      <formula>"O K"</formula>
    </cfRule>
  </conditionalFormatting>
  <conditionalFormatting sqref="P67:Q67">
    <cfRule type="cellIs" dxfId="1304" priority="52" stopIfTrue="1" operator="equal">
      <formula>"O K"</formula>
    </cfRule>
  </conditionalFormatting>
  <conditionalFormatting sqref="A9">
    <cfRule type="cellIs" dxfId="1303" priority="44" operator="equal">
      <formula>"Непопълнен ред в таблица 'Cash-deficit'!"</formula>
    </cfRule>
  </conditionalFormatting>
  <conditionalFormatting sqref="A60">
    <cfRule type="cellIs" dxfId="1302" priority="43" operator="equal">
      <formula>"Непопълнен ред в таблица 'Cash-deficit'!"</formula>
    </cfRule>
  </conditionalFormatting>
  <conditionalFormatting sqref="A3:D3">
    <cfRule type="cellIs" dxfId="1301" priority="42" stopIfTrue="1" operator="equal">
      <formula>0</formula>
    </cfRule>
  </conditionalFormatting>
  <conditionalFormatting sqref="M23:N23 M30:N30 M35:N35 M39:N39 M47:N47">
    <cfRule type="cellIs" dxfId="1300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9" priority="41" stopIfTrue="1" operator="lessThan">
      <formula>0</formula>
    </cfRule>
  </conditionalFormatting>
  <conditionalFormatting sqref="M68:N68 M73:N73 M84:N84">
    <cfRule type="cellIs" dxfId="1298" priority="38" stopIfTrue="1" operator="equal">
      <formula>"НЕРАВНЕНИЕ !"</formula>
    </cfRule>
  </conditionalFormatting>
  <conditionalFormatting sqref="M85:N87 M69:N72 M74:N83 M89:N89 M91:N91">
    <cfRule type="cellIs" dxfId="1297" priority="39" stopIfTrue="1" operator="lessThan">
      <formula>0</formula>
    </cfRule>
  </conditionalFormatting>
  <conditionalFormatting sqref="E2:H2">
    <cfRule type="cellIs" dxfId="1296" priority="11" operator="equal">
      <formula>"отчетено НЕРАВНЕНИЕ в таблица 'Status'!"</formula>
    </cfRule>
    <cfRule type="cellIs" dxfId="1295" priority="12" operator="equal">
      <formula>0</formula>
    </cfRule>
  </conditionalFormatting>
  <conditionalFormatting sqref="D6:E6">
    <cfRule type="cellIs" dxfId="1294" priority="10" operator="notEqual">
      <formula>0</formula>
    </cfRule>
  </conditionalFormatting>
  <conditionalFormatting sqref="G6:H6">
    <cfRule type="cellIs" dxfId="1293" priority="9" operator="notEqual">
      <formula>0</formula>
    </cfRule>
  </conditionalFormatting>
  <conditionalFormatting sqref="J2:K2">
    <cfRule type="cellIs" dxfId="1292" priority="8" operator="notEqual">
      <formula>0</formula>
    </cfRule>
  </conditionalFormatting>
  <conditionalFormatting sqref="M2:N2">
    <cfRule type="cellIs" dxfId="1291" priority="7" operator="notEqual">
      <formula>0</formula>
    </cfRule>
  </conditionalFormatting>
  <conditionalFormatting sqref="P49">
    <cfRule type="cellIs" dxfId="1290" priority="6" stopIfTrue="1" operator="notEqual">
      <formula>"O K"</formula>
    </cfRule>
  </conditionalFormatting>
  <conditionalFormatting sqref="P49:Q49">
    <cfRule type="cellIs" dxfId="1289" priority="5" stopIfTrue="1" operator="equal">
      <formula>"O K"</formula>
    </cfRule>
  </conditionalFormatting>
  <conditionalFormatting sqref="P100">
    <cfRule type="cellIs" dxfId="1288" priority="4" stopIfTrue="1" operator="equal">
      <formula>"НЕРАВНЕНИЕ !"</formula>
    </cfRule>
  </conditionalFormatting>
  <conditionalFormatting sqref="P101">
    <cfRule type="cellIs" dxfId="1287" priority="3" stopIfTrue="1" operator="notEqual">
      <formula>0</formula>
    </cfRule>
  </conditionalFormatting>
  <conditionalFormatting sqref="Q100">
    <cfRule type="cellIs" dxfId="1286" priority="2" stopIfTrue="1" operator="equal">
      <formula>"НЕРАВНЕНИЕ !"</formula>
    </cfRule>
  </conditionalFormatting>
  <conditionalFormatting sqref="Q101">
    <cfRule type="cellIs" dxfId="1285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ОУ "ПРОФЕСОР МАРИН ДРИНОВ" М.12</v>
      </c>
      <c r="B1" s="2547"/>
      <c r="C1" s="2547"/>
      <c r="D1" s="2548"/>
      <c r="E1" s="756" t="s">
        <v>791</v>
      </c>
      <c r="F1" s="743"/>
      <c r="G1" s="2544">
        <f>+'TRIAL-BALANCE'!C6</f>
        <v>341731</v>
      </c>
      <c r="H1" s="2545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 t="str">
        <f>+'BALANCE-SHEET-2020-leva'!E2</f>
        <v>отчетено НЕРАВНЕНИЕ в таблица 'Status'!</v>
      </c>
      <c r="F2" s="2597"/>
      <c r="G2" s="2597"/>
      <c r="H2" s="2597"/>
      <c r="I2" s="743"/>
      <c r="J2" s="2604">
        <f>+'BALANCE-SHEET-2020-leva'!J2:K2</f>
        <v>0</v>
      </c>
      <c r="K2" s="2604"/>
      <c r="L2" s="743"/>
      <c r="M2" s="2604">
        <f>+'BALANCE-SHEET-2020-leva'!M2:N2</f>
        <v>0</v>
      </c>
      <c r="N2" s="2604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49">
        <f>+'TRIAL-BALANCE'!G4</f>
        <v>0</v>
      </c>
      <c r="B3" s="2550"/>
      <c r="C3" s="2550"/>
      <c r="D3" s="2551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32" t="str">
        <f>+'TRIAL-BALANCE'!G6</f>
        <v xml:space="preserve">                              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591" t="str">
        <f>+A1</f>
        <v>ОУ "ПРОФЕСОР МАРИН ДРИНОВ" М.12</v>
      </c>
      <c r="C5" s="2591"/>
      <c r="D5" s="2591"/>
      <c r="E5" s="2591"/>
      <c r="F5" s="2591"/>
      <c r="G5" s="2591"/>
      <c r="H5" s="1260" t="s">
        <v>1004</v>
      </c>
      <c r="I5" s="758"/>
      <c r="J5" s="2587" t="str">
        <f>+'TRIAL-BALANCE'!H12</f>
        <v>31 декември 2020 г.</v>
      </c>
      <c r="K5" s="2587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589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590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0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0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0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0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0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0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0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0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0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0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116287.67</v>
      </c>
      <c r="E43" s="694">
        <f>+ROUND(+SUM('R &amp; E data-2019'!O17:O26)-SUM('R &amp; E data-2019'!P17:P26),2)</f>
        <v>143971.97</v>
      </c>
      <c r="F43" s="749"/>
      <c r="G43" s="700">
        <f>+ROUND(+SUM('TRIAL-BALANCE'!Z384:Z393)-SUM('TRIAL-BALANCE'!AA384:AA393),2)</f>
        <v>0</v>
      </c>
      <c r="H43" s="694">
        <f>+ROUND(+SUM('R &amp; E data-2019'!R17:R26)-SUM('R &amp; E data-2019'!S17:S26),2)</f>
        <v>0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116287.67</v>
      </c>
      <c r="N43" s="694">
        <f t="shared" ref="N43:N50" si="6">+ROUND(+E43+H43+K43,2)</f>
        <v>143971.97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262973.5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263836.57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262973.5</v>
      </c>
      <c r="N44" s="694">
        <f t="shared" si="6"/>
        <v>263836.57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43065.53</v>
      </c>
      <c r="E45" s="694">
        <f>+ROUND(+SUM('R &amp; E data-2019'!O35:O42)-SUM('R &amp; E data-2019'!P35:P42),2)</f>
        <v>44294.879999999997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43065.53</v>
      </c>
      <c r="N45" s="694">
        <f t="shared" si="6"/>
        <v>44294.879999999997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1072556.18</v>
      </c>
      <c r="E46" s="694">
        <f>+ROUND(+SUM('R &amp; E data-2019'!O43:O50)-SUM('R &amp; E data-2019'!P43:P50),2)</f>
        <v>1004016.06</v>
      </c>
      <c r="F46" s="749"/>
      <c r="G46" s="700">
        <f>+ROUND(+SUM('TRIAL-BALANCE'!Z410:Z417)-SUM('TRIAL-BALANCE'!AA410:AA417),2)</f>
        <v>0</v>
      </c>
      <c r="H46" s="694">
        <f>+ROUND(+SUM('R &amp; E data-2019'!R43:R50)-SUM('R &amp; E data-2019'!S43:S50),2)</f>
        <v>0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1072556.18</v>
      </c>
      <c r="N46" s="694">
        <f t="shared" si="6"/>
        <v>1004016.06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226841.01</v>
      </c>
      <c r="E47" s="694">
        <f>+ROUND(+SUM('R &amp; E data-2019'!O51:O57)-SUM('R &amp; E data-2019'!P51:P57),2)</f>
        <v>211302.17</v>
      </c>
      <c r="F47" s="749"/>
      <c r="G47" s="700">
        <f>+ROUND(+SUM('TRIAL-BALANCE'!Z418:Z424)-SUM('TRIAL-BALANCE'!AA418:AA424),2)</f>
        <v>0</v>
      </c>
      <c r="H47" s="694">
        <f>+ROUND(+SUM('R &amp; E data-2019'!R51:R57)-SUM('R &amp; E data-2019'!S51:S57),2)</f>
        <v>0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226841.01</v>
      </c>
      <c r="N47" s="694">
        <f t="shared" si="6"/>
        <v>211302.17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11342.47</v>
      </c>
      <c r="E48" s="694">
        <f>+ROUND(+SUM('R &amp; E data-2019'!O58:O65)-SUM('R &amp; E data-2019'!P58:P65),2)</f>
        <v>12002.42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11342.47</v>
      </c>
      <c r="N48" s="694">
        <f>+ROUND(+E48+H48+K48,2)+ROUND(Q48,2)</f>
        <v>12002.42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533.23</v>
      </c>
      <c r="E49" s="694">
        <f>+ROUND(+SUM('R &amp; E data-2019'!O83:O84)-SUM('R &amp; E data-2019'!P83:P84),2)</f>
        <v>4582.8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533.23</v>
      </c>
      <c r="N49" s="694">
        <f t="shared" si="6"/>
        <v>4582.8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1446.23</v>
      </c>
      <c r="E50" s="694">
        <f>+ROUND(+SUM('R &amp; E data-2019'!O111:O114)-SUM('R &amp; E data-2019'!P111:P114),2)</f>
        <v>1457.82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1446.23</v>
      </c>
      <c r="N50" s="694">
        <f t="shared" si="6"/>
        <v>1457.82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355.89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173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355.89</v>
      </c>
      <c r="N51" s="1944">
        <f>+ROUND(+E51+H51+K51,2)</f>
        <v>173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1735401.71</v>
      </c>
      <c r="E53" s="698">
        <f>+ROUND(+SUM(E43:E52),2)</f>
        <v>1685637.69</v>
      </c>
      <c r="F53" s="749"/>
      <c r="G53" s="705">
        <f>+ROUND(+SUM(G43:G52),2)</f>
        <v>0</v>
      </c>
      <c r="H53" s="698">
        <f>+ROUND(+SUM(H43:H52),2)</f>
        <v>0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1735401.71</v>
      </c>
      <c r="N53" s="698">
        <f>+ROUND(+SUM(N43:N52),2)</f>
        <v>1685637.69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0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0</v>
      </c>
      <c r="N55" s="694">
        <f t="shared" si="8"/>
        <v>0</v>
      </c>
      <c r="O55" s="152"/>
      <c r="P5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0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0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0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0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0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0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622.45000000000005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-622.45000000000005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1735401.71</v>
      </c>
      <c r="E77" s="719">
        <f>+ROUND(+E53+E58+E62+E66+E70+E72+E74,2)</f>
        <v>1686260.14</v>
      </c>
      <c r="F77" s="749"/>
      <c r="G77" s="718">
        <f>+ROUND(+G53+G58+G62+G66+G70+G72+G74,2)</f>
        <v>0</v>
      </c>
      <c r="H77" s="719">
        <f>+ROUND(+H53+H58+H62+H66+H70+H72+H74,2)</f>
        <v>0</v>
      </c>
      <c r="I77" s="749"/>
      <c r="J77" s="718">
        <f>+ROUND(+J53+J58+J62+J66+J70+J72+J74,2)</f>
        <v>0</v>
      </c>
      <c r="K77" s="719">
        <f>+ROUND(+K53+K58+K62+K66+K70+K72+K74,2)</f>
        <v>-622.45000000000005</v>
      </c>
      <c r="L77" s="749"/>
      <c r="M77" s="718">
        <f>+ROUND(+M53+M58+M62+M66+M70+M72+M74,2)</f>
        <v>1735401.71</v>
      </c>
      <c r="N77" s="719">
        <f>+ROUND(+N53+N58+N62+N66+N70+N72+N74,2)</f>
        <v>1685637.69</v>
      </c>
      <c r="O77" s="152"/>
      <c r="P77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1716252.14</v>
      </c>
      <c r="E79" s="694">
        <f>+ROUND(+SUM('R &amp; E data-2019'!P372:P391)-SUM('R &amp; E data-2019'!O372:O391),2)</f>
        <v>1597357.7</v>
      </c>
      <c r="F79" s="749"/>
      <c r="G79" s="700">
        <f>+ROUND(+SUM('TRIAL-BALANCE'!AA739:AA758)-SUM('TRIAL-BALANCE'!Z739:Z758),2)</f>
        <v>0</v>
      </c>
      <c r="H79" s="694">
        <f>+ROUND(+SUM('R &amp; E data-2019'!S372:S391)-SUM('R &amp; E data-2019'!R372:R391),2)</f>
        <v>0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1716252.14</v>
      </c>
      <c r="N79" s="694">
        <f>+ROUND(+E79+H79+K79,2)</f>
        <v>1597357.7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1716252.14</v>
      </c>
      <c r="E81" s="716">
        <f>+ROUND(+SUM(E79:E80),2)</f>
        <v>1597357.7</v>
      </c>
      <c r="F81" s="749"/>
      <c r="G81" s="715">
        <f>+ROUND(+SUM(G79:G80),2)</f>
        <v>0</v>
      </c>
      <c r="H81" s="716">
        <f>+ROUND(+SUM(H79:H80),2)</f>
        <v>0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1716252.14</v>
      </c>
      <c r="N81" s="716">
        <f>+ROUND(+SUM(N79:N80),2)</f>
        <v>1597357.7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7591.2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7591.2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7591.2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7591.2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-22674.97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-22674.97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-22674.97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-22674.97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7591.2</v>
      </c>
      <c r="E111" s="741">
        <f>+E90+E95+E102-E109</f>
        <v>-22674.97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7591.2</v>
      </c>
      <c r="N111" s="741">
        <f>+N90+N95+N102-N109</f>
        <v>-22674.97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-11558.37</v>
      </c>
      <c r="E113" s="699">
        <f>+ROUND(+E40+E81+E85+E111-E77,2)</f>
        <v>-111577.41</v>
      </c>
      <c r="F113" s="749"/>
      <c r="G113" s="706">
        <f>+ROUND(+G40+G81+G85+G111-G77,2)</f>
        <v>0</v>
      </c>
      <c r="H113" s="699">
        <f>+ROUND(+H40+H81+H85+H111-H77,2)</f>
        <v>0</v>
      </c>
      <c r="I113" s="749"/>
      <c r="J113" s="706">
        <f>+ROUND(+J40+J81+J85+J111-J77,2)</f>
        <v>0</v>
      </c>
      <c r="K113" s="699">
        <f>+ROUND(+K40+K81+K85+K111-K77,2)</f>
        <v>622.45000000000005</v>
      </c>
      <c r="L113" s="749"/>
      <c r="M113" s="706">
        <f>+ROUND(+M40+M81+M85+M111-M77,2)</f>
        <v>-11558.37</v>
      </c>
      <c r="N113" s="699">
        <f>+ROUND(+N40+N81+N85+N111-N77,2)</f>
        <v>-110954.96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62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0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98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86">
        <f>+'BALANCE-SHEET-2020-leva'!H97:J97</f>
        <v>0</v>
      </c>
      <c r="I116" s="2586"/>
      <c r="J116" s="2586"/>
      <c r="K116" s="763"/>
      <c r="L116" s="749"/>
      <c r="M116" s="2585">
        <f>+'BALANCE-SHEET-2020-leva'!M97:N97</f>
        <v>0</v>
      </c>
      <c r="N116" s="258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J2:K2"/>
    <mergeCell ref="K3:N3"/>
    <mergeCell ref="P30:Q30"/>
    <mergeCell ref="P32:Q32"/>
    <mergeCell ref="P31:Q31"/>
    <mergeCell ref="M2:N2"/>
    <mergeCell ref="P115:Q115"/>
    <mergeCell ref="P54:Q54"/>
    <mergeCell ref="P55:Q55"/>
    <mergeCell ref="P109:Q110"/>
    <mergeCell ref="P114:Q114"/>
    <mergeCell ref="P75:Q75"/>
    <mergeCell ref="P76:Q76"/>
    <mergeCell ref="P77:Q77"/>
    <mergeCell ref="A1:D1"/>
    <mergeCell ref="G1:H1"/>
    <mergeCell ref="A2:D2"/>
    <mergeCell ref="A3:D3"/>
    <mergeCell ref="G3:H3"/>
    <mergeCell ref="E2:H2"/>
    <mergeCell ref="M116:N116"/>
    <mergeCell ref="H116:J116"/>
    <mergeCell ref="J5:K5"/>
    <mergeCell ref="B7:B9"/>
    <mergeCell ref="M7:N8"/>
    <mergeCell ref="B5:G5"/>
  </mergeCells>
  <conditionalFormatting sqref="G123:H124 J123:K124 D123:E124 M123:N124">
    <cfRule type="cellIs" dxfId="1284" priority="422" stopIfTrue="1" operator="notEqual">
      <formula>0</formula>
    </cfRule>
  </conditionalFormatting>
  <conditionalFormatting sqref="M5">
    <cfRule type="cellIs" dxfId="1283" priority="423" stopIfTrue="1" operator="equal">
      <formula>0</formula>
    </cfRule>
  </conditionalFormatting>
  <conditionalFormatting sqref="A1:D1 G1:H1 G3:H3 K1">
    <cfRule type="cellIs" dxfId="1282" priority="424" stopIfTrue="1" operator="equal">
      <formula>0</formula>
    </cfRule>
  </conditionalFormatting>
  <conditionalFormatting sqref="D120:E121">
    <cfRule type="cellIs" dxfId="1281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80" priority="82" stopIfTrue="1" operator="equal">
      <formula>"НЕРАВНЕНИЕ !"</formula>
    </cfRule>
  </conditionalFormatting>
  <conditionalFormatting sqref="J120:K121 M120:N121">
    <cfRule type="cellIs" dxfId="1279" priority="79" stopIfTrue="1" operator="equal">
      <formula>"НЕРАВНЕНИЕ !"</formula>
    </cfRule>
  </conditionalFormatting>
  <conditionalFormatting sqref="K3">
    <cfRule type="cellIs" dxfId="1278" priority="78" stopIfTrue="1" operator="equal">
      <formula>0</formula>
    </cfRule>
  </conditionalFormatting>
  <conditionalFormatting sqref="N1">
    <cfRule type="cellIs" dxfId="1277" priority="77" stopIfTrue="1" operator="equal">
      <formula>0</formula>
    </cfRule>
  </conditionalFormatting>
  <conditionalFormatting sqref="P54">
    <cfRule type="cellIs" dxfId="1276" priority="60" stopIfTrue="1" operator="notEqual">
      <formula>"O K"</formula>
    </cfRule>
  </conditionalFormatting>
  <conditionalFormatting sqref="P55">
    <cfRule type="cellIs" dxfId="1275" priority="59" stopIfTrue="1" operator="notEqual">
      <formula>"O K"</formula>
    </cfRule>
  </conditionalFormatting>
  <conditionalFormatting sqref="P54:Q55">
    <cfRule type="cellIs" dxfId="1274" priority="58" stopIfTrue="1" operator="equal">
      <formula>"O K"</formula>
    </cfRule>
  </conditionalFormatting>
  <conditionalFormatting sqref="P120">
    <cfRule type="cellIs" dxfId="1273" priority="45" stopIfTrue="1" operator="equal">
      <formula>"НЕРАВНЕНИЕ !"</formula>
    </cfRule>
  </conditionalFormatting>
  <conditionalFormatting sqref="P121">
    <cfRule type="cellIs" dxfId="1272" priority="44" stopIfTrue="1" operator="notEqual">
      <formula>0</formula>
    </cfRule>
  </conditionalFormatting>
  <conditionalFormatting sqref="Q121">
    <cfRule type="cellIs" dxfId="1271" priority="43" stopIfTrue="1" operator="notEqual">
      <formula>0</formula>
    </cfRule>
  </conditionalFormatting>
  <conditionalFormatting sqref="Q120">
    <cfRule type="cellIs" dxfId="1270" priority="42" stopIfTrue="1" operator="equal">
      <formula>"НЕРАВНЕНИЕ !"</formula>
    </cfRule>
  </conditionalFormatting>
  <conditionalFormatting sqref="P114">
    <cfRule type="cellIs" dxfId="1269" priority="19" stopIfTrue="1" operator="notEqual">
      <formula>"O K"</formula>
    </cfRule>
  </conditionalFormatting>
  <conditionalFormatting sqref="P115">
    <cfRule type="cellIs" dxfId="1268" priority="18" stopIfTrue="1" operator="notEqual">
      <formula>"O K"</formula>
    </cfRule>
  </conditionalFormatting>
  <conditionalFormatting sqref="P114:Q115">
    <cfRule type="cellIs" dxfId="1267" priority="17" stopIfTrue="1" operator="equal">
      <formula>"O K"</formula>
    </cfRule>
  </conditionalFormatting>
  <conditionalFormatting sqref="A9">
    <cfRule type="cellIs" dxfId="1266" priority="16" operator="equal">
      <formula>"Непопълнен ред в таблица 'Cash-deficit'!"</formula>
    </cfRule>
  </conditionalFormatting>
  <conditionalFormatting sqref="A3:D3">
    <cfRule type="cellIs" dxfId="1265" priority="15" stopIfTrue="1" operator="equal">
      <formula>0</formula>
    </cfRule>
  </conditionalFormatting>
  <conditionalFormatting sqref="P75">
    <cfRule type="cellIs" dxfId="1264" priority="14" stopIfTrue="1" operator="notEqual">
      <formula>"O K"</formula>
    </cfRule>
  </conditionalFormatting>
  <conditionalFormatting sqref="P75:Q75">
    <cfRule type="cellIs" dxfId="1263" priority="13" stopIfTrue="1" operator="equal">
      <formula>"O K"</formula>
    </cfRule>
  </conditionalFormatting>
  <conditionalFormatting sqref="P77">
    <cfRule type="cellIs" dxfId="1262" priority="12" stopIfTrue="1" operator="notEqual">
      <formula>"O K"</formula>
    </cfRule>
  </conditionalFormatting>
  <conditionalFormatting sqref="P77:Q77">
    <cfRule type="cellIs" dxfId="1261" priority="11" stopIfTrue="1" operator="equal">
      <formula>"O K"</formula>
    </cfRule>
  </conditionalFormatting>
  <conditionalFormatting sqref="P76:Q76">
    <cfRule type="cellIs" dxfId="1260" priority="10" operator="notEqual">
      <formula>0</formula>
    </cfRule>
  </conditionalFormatting>
  <conditionalFormatting sqref="P30">
    <cfRule type="cellIs" dxfId="1259" priority="9" stopIfTrue="1" operator="notEqual">
      <formula>"O K"</formula>
    </cfRule>
  </conditionalFormatting>
  <conditionalFormatting sqref="P30:Q30">
    <cfRule type="cellIs" dxfId="1258" priority="8" stopIfTrue="1" operator="equal">
      <formula>"O K"</formula>
    </cfRule>
  </conditionalFormatting>
  <conditionalFormatting sqref="P32">
    <cfRule type="cellIs" dxfId="1257" priority="7" stopIfTrue="1" operator="notEqual">
      <formula>"O K"</formula>
    </cfRule>
  </conditionalFormatting>
  <conditionalFormatting sqref="P32:Q32">
    <cfRule type="cellIs" dxfId="1256" priority="6" stopIfTrue="1" operator="equal">
      <formula>"O K"</formula>
    </cfRule>
  </conditionalFormatting>
  <conditionalFormatting sqref="P31:Q31">
    <cfRule type="cellIs" dxfId="1255" priority="5" operator="notEqual">
      <formula>0</formula>
    </cfRule>
  </conditionalFormatting>
  <conditionalFormatting sqref="E2:H2">
    <cfRule type="cellIs" dxfId="1254" priority="3" operator="equal">
      <formula>"отчетено НЕРАВНЕНИЕ в таблица 'Status'!"</formula>
    </cfRule>
    <cfRule type="cellIs" dxfId="1253" priority="4" operator="equal">
      <formula>0</formula>
    </cfRule>
  </conditionalFormatting>
  <conditionalFormatting sqref="J2:K2">
    <cfRule type="cellIs" dxfId="1252" priority="2" operator="notEqual">
      <formula>0</formula>
    </cfRule>
  </conditionalFormatting>
  <conditionalFormatting sqref="M2:N2">
    <cfRule type="cellIs" dxfId="1251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ОУ "ПРОФЕСОР МАРИН ДРИНОВ" М.12</v>
      </c>
      <c r="B1" s="2607"/>
      <c r="C1" s="2607"/>
      <c r="D1" s="2608"/>
      <c r="E1" s="800" t="s">
        <v>1087</v>
      </c>
      <c r="F1" s="801"/>
      <c r="G1" s="2609">
        <f>+'TRIAL-BALANCE'!C6</f>
        <v>341731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84" t="str">
        <f>+'BALANCE-SHEET-2020-leva'!E2</f>
        <v>отчетено НЕРАВНЕНИЕ в таблица 'Status'!</v>
      </c>
      <c r="F2" s="2584"/>
      <c r="G2" s="2584"/>
      <c r="H2" s="2584"/>
      <c r="I2" s="801"/>
      <c r="J2" s="2572">
        <f>+'BALANCE-SHEET-2020-leva'!J2:K2</f>
        <v>0</v>
      </c>
      <c r="K2" s="2572"/>
      <c r="L2" s="801"/>
      <c r="M2" s="2572">
        <f>+'BALANCE-SHEET-2020-leva'!M2:N2</f>
        <v>0</v>
      </c>
      <c r="N2" s="257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0">
        <f>+'TRIAL-BALANCE'!G4</f>
        <v>0</v>
      </c>
      <c r="B3" s="2471"/>
      <c r="C3" s="2471"/>
      <c r="D3" s="2472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5">
        <f>+'TRIAL-BALANCE'!J8</f>
        <v>0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ОУ "ПРОФЕСОР МАРИН ДРИНОВ" М.12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31 декември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588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589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 t="str">
        <f>+'Income-2020-leva'!A9</f>
        <v>Непопълнен ред в таблица 'Cash-deficit'!</v>
      </c>
      <c r="B9" s="2590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0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0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0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0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0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0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0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0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62" t="str">
        <f>+'Income-2020-leva'!P30:Q30</f>
        <v>O K</v>
      </c>
      <c r="Q30" s="256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603">
        <f>+IF(P30="O K",0,"N o ")</f>
        <v>0</v>
      </c>
      <c r="Q31" s="2603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98" t="str">
        <f>+'Income-2020-leva'!P32:Q32</f>
        <v>O K</v>
      </c>
      <c r="Q32" s="2598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0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0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116.28766999999999</v>
      </c>
      <c r="E43" s="775">
        <f>+'Income-2020-leva'!E43/1000+IF(+Rounding!$C$131=$B43,+Rounding!E$131,0)+IF(+Rounding!$C$132=$B43,+Rounding!E$132,0)+IF(+Rounding!$C$133=$B43,+Rounding!E$133,0)</f>
        <v>143.97197</v>
      </c>
      <c r="F43" s="658"/>
      <c r="G43" s="774">
        <f>+'Income-2020-leva'!G43/1000+IF(+Rounding!$G$131=$B43,+Rounding!H$131,0)+IF(+Rounding!$G$132=$B43,+Rounding!H$132,0)+IF(+Rounding!$G$133=$B43,+Rounding!H$133,0)</f>
        <v>0</v>
      </c>
      <c r="H43" s="775">
        <f>+'Income-2020-leva'!H43/1000+IF(+Rounding!$G$131=$B43,+Rounding!I$131,0)+IF(+Rounding!$G$132=$B43,+Rounding!I$132,0)+IF(+Rounding!$G$133=$B43,+Rounding!I$133,0)</f>
        <v>0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116.28766999999999</v>
      </c>
      <c r="N43" s="775">
        <f>++E43+H43+K43+IF(+Rounding!$O$131=$B43,+Rounding!Q$131,0)+IF(+Rounding!$O$132=$B43,+Rounding!Q$132,0)+IF(+Rounding!$O$133=$B43,+Rounding!Q$133,0)</f>
        <v>143.97197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262.9735</v>
      </c>
      <c r="E44" s="775">
        <f>+'Income-2020-leva'!E44/1000+IF(+Rounding!$C$131=$B44,+Rounding!E$131,0)+IF(+Rounding!$C$132=$B44,+Rounding!E$132,0)+IF(+Rounding!$C$133=$B44,+Rounding!E$133,0)</f>
        <v>263.83656999999999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262.9735</v>
      </c>
      <c r="N44" s="775">
        <f>++E44+H44+K44+IF(+Rounding!$O$131=$B44,+Rounding!Q$131,0)+IF(+Rounding!$O$132=$B44,+Rounding!Q$132,0)+IF(+Rounding!$O$133=$B44,+Rounding!Q$133,0)</f>
        <v>263.83656999999999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43.065529999999995</v>
      </c>
      <c r="E45" s="775">
        <f>+'Income-2020-leva'!E45/1000+IF(+Rounding!$C$131=$B45,+Rounding!E$131,0)+IF(+Rounding!$C$132=$B45,+Rounding!E$132,0)+IF(+Rounding!$C$133=$B45,+Rounding!E$133,0)</f>
        <v>44.294879999999999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43.065529999999995</v>
      </c>
      <c r="N45" s="775">
        <f>++E45+H45+K45+IF(+Rounding!$O$131=$B45,+Rounding!Q$131,0)+IF(+Rounding!$O$132=$B45,+Rounding!Q$132,0)+IF(+Rounding!$O$133=$B45,+Rounding!Q$133,0)</f>
        <v>44.294879999999999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1072.55618</v>
      </c>
      <c r="E46" s="775">
        <f>+'Income-2020-leva'!E46/1000+IF(+Rounding!$C$131=$B46,+Rounding!E$131,0)+IF(+Rounding!$C$132=$B46,+Rounding!E$132,0)+IF(+Rounding!$C$133=$B46,+Rounding!E$133,0)</f>
        <v>1004.01606</v>
      </c>
      <c r="F46" s="658"/>
      <c r="G46" s="774">
        <f>+'Income-2020-leva'!G46/1000+IF(+Rounding!$G$131=$B46,+Rounding!H$131,0)+IF(+Rounding!$G$132=$B46,+Rounding!H$132,0)+IF(+Rounding!$G$133=$B46,+Rounding!H$133,0)</f>
        <v>0</v>
      </c>
      <c r="H46" s="775">
        <f>+'Income-2020-leva'!H46/1000+IF(+Rounding!$G$131=$B46,+Rounding!I$131,0)+IF(+Rounding!$G$132=$B46,+Rounding!I$132,0)+IF(+Rounding!$G$133=$B46,+Rounding!I$133,0)</f>
        <v>0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1072.55618</v>
      </c>
      <c r="N46" s="775">
        <f>++E46+H46+K46+IF(+Rounding!$O$131=$B46,+Rounding!Q$131,0)+IF(+Rounding!$O$132=$B46,+Rounding!Q$132,0)+IF(+Rounding!$O$133=$B46,+Rounding!Q$133,0)</f>
        <v>1004.01606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226.84101000000001</v>
      </c>
      <c r="E47" s="775">
        <f>+'Income-2020-leva'!E47/1000+IF(+Rounding!$C$131=$B47,+Rounding!E$131,0)+IF(+Rounding!$C$132=$B47,+Rounding!E$132,0)+IF(+Rounding!$C$133=$B47,+Rounding!E$133,0)</f>
        <v>211.30217000000002</v>
      </c>
      <c r="F47" s="658"/>
      <c r="G47" s="774">
        <f>+'Income-2020-leva'!G47/1000+IF(+Rounding!$G$131=$B47,+Rounding!H$131,0)+IF(+Rounding!$G$132=$B47,+Rounding!H$132,0)+IF(+Rounding!$G$133=$B47,+Rounding!H$133,0)</f>
        <v>0</v>
      </c>
      <c r="H47" s="775">
        <f>+'Income-2020-leva'!H47/1000+IF(+Rounding!$G$131=$B47,+Rounding!I$131,0)+IF(+Rounding!$G$132=$B47,+Rounding!I$132,0)+IF(+Rounding!$G$133=$B47,+Rounding!I$133,0)</f>
        <v>0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226.84101000000001</v>
      </c>
      <c r="N47" s="775">
        <f>++E47+H47+K47+IF(+Rounding!$O$131=$B47,+Rounding!Q$131,0)+IF(+Rounding!$O$132=$B47,+Rounding!Q$132,0)+IF(+Rounding!$O$133=$B47,+Rounding!Q$133,0)</f>
        <v>211.30217000000002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11.342469999999999</v>
      </c>
      <c r="E48" s="775">
        <f>+'Income-2020-leva'!E48/1000+IF(+Rounding!$C$131=$B48,+Rounding!E$131,0)+IF(+Rounding!$C$132=$B48,+Rounding!E$132,0)+IF(+Rounding!$C$133=$B48,+Rounding!E$133,0)</f>
        <v>12.002420000000001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11.342469999999999</v>
      </c>
      <c r="N48" s="775">
        <f>+E48+H48+K48+IF(+Rounding!$O$131=$B48,+Rounding!Q$131,0)+IF(+Rounding!$O$132=$B48,+Rounding!Q$132,0)+IF(+Rounding!$O$133=$B48,+Rounding!Q$133,0)+Q48</f>
        <v>12.002420000000001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0.53322999999999998</v>
      </c>
      <c r="E49" s="775">
        <f>+'Income-2020-leva'!E49/1000+IF(+Rounding!$C$131=$B49,+Rounding!E$131,0)+IF(+Rounding!$C$132=$B49,+Rounding!E$132,0)+IF(+Rounding!$C$133=$B49,+Rounding!E$133,0)</f>
        <v>4.5827999999999998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0.53322999999999998</v>
      </c>
      <c r="N49" s="775">
        <f>++E49+H49+K49+IF(+Rounding!$O$131=$B49,+Rounding!Q$131,0)+IF(+Rounding!$O$132=$B49,+Rounding!Q$132,0)+IF(+Rounding!$O$133=$B49,+Rounding!Q$133,0)</f>
        <v>4.5827999999999998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1.4462300000000001</v>
      </c>
      <c r="E50" s="775">
        <f>+'Income-2020-leva'!E50/1000+IF(+Rounding!$C$131=$B50,+Rounding!E$131,0)+IF(+Rounding!$C$132=$B50,+Rounding!E$132,0)+IF(+Rounding!$C$133=$B50,+Rounding!E$133,0)</f>
        <v>1.4578199999999999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1.4462300000000001</v>
      </c>
      <c r="N50" s="775">
        <f>++E50+H50+K50+IF(+Rounding!$O$131=$B50,+Rounding!Q$131,0)+IF(+Rounding!$O$132=$B50,+Rounding!Q$132,0)+IF(+Rounding!$O$133=$B50,+Rounding!Q$133,0)</f>
        <v>1.4578199999999999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0.35588999999999998</v>
      </c>
      <c r="E51" s="775">
        <f>+'Income-2020-leva'!E51/1000+IF(+Rounding!$C$131=$B51,+Rounding!E$131,0)+IF(+Rounding!$C$132=$B51,+Rounding!E$132,0)+IF(+Rounding!$C$133=$B51,+Rounding!E$133,0)</f>
        <v>0.17299999999999999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0.35588999999999998</v>
      </c>
      <c r="N51" s="775">
        <f>++E51+H51+K51+IF(+Rounding!$O$131=$B51,+Rounding!Q$131,0)+IF(+Rounding!$O$132=$B51,+Rounding!Q$132,0)+IF(+Rounding!$O$133=$B51,+Rounding!Q$133,0)</f>
        <v>0.17299999999999999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1735.4017100000003</v>
      </c>
      <c r="E53" s="787">
        <f>+SUM(E43:E52)</f>
        <v>1685.63769</v>
      </c>
      <c r="F53" s="658"/>
      <c r="G53" s="786">
        <f>+SUM(G43:G52)</f>
        <v>0</v>
      </c>
      <c r="H53" s="787">
        <f>+SUM(H43:H52)</f>
        <v>0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1735.4017100000003</v>
      </c>
      <c r="N53" s="787">
        <f>+SUM(N43:N52)</f>
        <v>1685.63769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62" t="str">
        <f>+'Income-2020-leva'!P54:Q54</f>
        <v>O K</v>
      </c>
      <c r="Q54" s="256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0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0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98" t="str">
        <f>+'Income-2020-leva'!P55:Q55</f>
        <v>O K</v>
      </c>
      <c r="Q55" s="2598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0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0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0.62245000000000006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-0.62245000000000006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62" t="str">
        <f>+'Income-2020-leva'!P75:Q75</f>
        <v>O K</v>
      </c>
      <c r="Q75" s="256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603">
        <f>+IF(P75="O K",0,"N o ")</f>
        <v>0</v>
      </c>
      <c r="Q76" s="2603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1735.4017100000003</v>
      </c>
      <c r="E77" s="789">
        <f>+E53+E58+E62+E66+E70+E72+E74</f>
        <v>1686.2601400000001</v>
      </c>
      <c r="F77" s="658"/>
      <c r="G77" s="788">
        <f>+G53+G58+G62+G66+G70+G72+G74</f>
        <v>0</v>
      </c>
      <c r="H77" s="789">
        <f>+H53+H58+H62+H66+H70+H72+H74</f>
        <v>0</v>
      </c>
      <c r="I77" s="658"/>
      <c r="J77" s="788">
        <f>+J53+J58+J62+J66+J70+J72+J74</f>
        <v>0</v>
      </c>
      <c r="K77" s="789">
        <f>+K53+K58+K62+K66+K70+K72+K74</f>
        <v>-0.62245000000000006</v>
      </c>
      <c r="L77" s="658"/>
      <c r="M77" s="788">
        <f>+M53+M58+M62+M66+M70+M72+M74</f>
        <v>1735.4017100000003</v>
      </c>
      <c r="N77" s="789">
        <f>+N53+N58+N62+N66+N70+N72+N74</f>
        <v>1685.63769</v>
      </c>
      <c r="O77" s="152"/>
      <c r="P77" s="2598" t="str">
        <f>+'Income-2020-leva'!P77:Q77</f>
        <v>O K</v>
      </c>
      <c r="Q77" s="2598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1716.2521399999998</v>
      </c>
      <c r="E79" s="775">
        <f>+'Income-2020-leva'!E79/1000+IF(+Rounding!$C$131=$B79,+Rounding!E$131,0)+IF(+Rounding!$C$132=$B79,+Rounding!E$132,0)+IF(+Rounding!$C$133=$B79,+Rounding!E$133,0)</f>
        <v>1597.3577</v>
      </c>
      <c r="F79" s="658"/>
      <c r="G79" s="774">
        <f>+'Income-2020-leva'!G79/1000+IF(+Rounding!$G$131=$B79,+Rounding!H$131,0)+IF(+Rounding!$G$132=$B79,+Rounding!H$132,0)+IF(+Rounding!$G$133=$B79,+Rounding!H$133,0)</f>
        <v>0</v>
      </c>
      <c r="H79" s="775">
        <f>+'Income-2020-leva'!H79/1000+IF(+Rounding!$G$131=$B79,+Rounding!I$131,0)+IF(+Rounding!$G$132=$B79,+Rounding!I$132,0)+IF(+Rounding!$G$133=$B79,+Rounding!I$133,0)</f>
        <v>0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1716.2521399999998</v>
      </c>
      <c r="N79" s="775">
        <f>++E79+H79+K79+IF(+Rounding!$O$131=$B79,+Rounding!Q$131,0)+IF(+Rounding!$O$132=$B79,+Rounding!Q$132,0)+IF(+Rounding!$O$133=$B79,+Rounding!Q$133,0)</f>
        <v>1597.3577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1716.2521399999998</v>
      </c>
      <c r="E81" s="791">
        <f>+SUM(E79:E80)</f>
        <v>1597.3577</v>
      </c>
      <c r="F81" s="658"/>
      <c r="G81" s="790">
        <f>+SUM(G79:G80)</f>
        <v>0</v>
      </c>
      <c r="H81" s="791">
        <f>+SUM(H79:H80)</f>
        <v>0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1716.2521399999998</v>
      </c>
      <c r="N81" s="791">
        <f>+SUM(N79:N80)</f>
        <v>1597.3577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7.5911999999999997</v>
      </c>
      <c r="E88" s="775">
        <f>+'Income-2020-leva'!E88/1000+IF(+Rounding!$C$131=$B88,+Rounding!E$131,0)+IF(+Rounding!$C$132=$B88,+Rounding!E$132,0)+IF(+Rounding!$C$133=$B88,+Rounding!E$133,0)</f>
        <v>0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7.5911999999999997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7.5911999999999997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7.5911999999999997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-22.674970000000002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-22.674970000000002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-22.674970000000002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-22.674970000000002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0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99" t="s">
        <v>1300</v>
      </c>
      <c r="Q109" s="2600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601"/>
      <c r="Q110" s="260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7.5911999999999997</v>
      </c>
      <c r="E111" s="797">
        <f>+E90+E95+E102-E109</f>
        <v>-22.674970000000002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7.5911999999999997</v>
      </c>
      <c r="N111" s="797">
        <f>+N90+N95+N102-N109</f>
        <v>-22.674970000000002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-11.558370000000423</v>
      </c>
      <c r="E113" s="799">
        <f>+E40+E81+E85+E111-E77</f>
        <v>-111.5774100000001</v>
      </c>
      <c r="F113" s="658"/>
      <c r="G113" s="798">
        <f>+G40+G81+G85+G111-G77</f>
        <v>0</v>
      </c>
      <c r="H113" s="799">
        <f>+H40+H81+H85+H111-H77</f>
        <v>0</v>
      </c>
      <c r="I113" s="658"/>
      <c r="J113" s="798">
        <f>+J40+J81+J85+J111-J77</f>
        <v>0</v>
      </c>
      <c r="K113" s="799">
        <f>+K40+K81+K85+K111-K77</f>
        <v>0.62245000000000006</v>
      </c>
      <c r="L113" s="658"/>
      <c r="M113" s="798">
        <f>+M40+M81+M85+M111-M77</f>
        <v>-11.558370000000423</v>
      </c>
      <c r="N113" s="799">
        <f>+N40+N81+N85+N111-N77</f>
        <v>-110.95496000000003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62" t="str">
        <f>+'Income-2020-leva'!P114:Q114</f>
        <v>O K</v>
      </c>
      <c r="Q114" s="256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0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98" t="str">
        <f>+'Income-2020-leva'!P115:Q115</f>
        <v>O K</v>
      </c>
      <c r="Q115" s="2598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64">
        <f>+'BALANCE-SHEET-2020-leva'!H97:J97</f>
        <v>0</v>
      </c>
      <c r="I116" s="2564"/>
      <c r="J116" s="2564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P31:Q31"/>
    <mergeCell ref="P32:Q32"/>
    <mergeCell ref="P75:Q75"/>
    <mergeCell ref="P76:Q76"/>
    <mergeCell ref="K3:N3"/>
    <mergeCell ref="E2:H2"/>
    <mergeCell ref="J2:K2"/>
    <mergeCell ref="M2:N2"/>
    <mergeCell ref="P30:Q30"/>
    <mergeCell ref="P115:Q115"/>
    <mergeCell ref="P54:Q54"/>
    <mergeCell ref="P55:Q55"/>
    <mergeCell ref="P109:Q110"/>
    <mergeCell ref="P114:Q114"/>
    <mergeCell ref="P77:Q77"/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</mergeCells>
  <conditionalFormatting sqref="M5">
    <cfRule type="cellIs" dxfId="1250" priority="70" stopIfTrue="1" operator="equal">
      <formula>0</formula>
    </cfRule>
  </conditionalFormatting>
  <conditionalFormatting sqref="A1:D1 G1:H1 G3:H3 K1">
    <cfRule type="cellIs" dxfId="1249" priority="71" stopIfTrue="1" operator="equal">
      <formula>0</formula>
    </cfRule>
  </conditionalFormatting>
  <conditionalFormatting sqref="G124:H125 J124:K125 D124:E125 M124:N124">
    <cfRule type="cellIs" dxfId="1248" priority="66" stopIfTrue="1" operator="notEqual">
      <formula>0</formula>
    </cfRule>
  </conditionalFormatting>
  <conditionalFormatting sqref="D121:E122">
    <cfRule type="cellIs" dxfId="1247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46" priority="63" stopIfTrue="1" operator="equal">
      <formula>"НЕРАВНЕНИЕ !"</formula>
    </cfRule>
  </conditionalFormatting>
  <conditionalFormatting sqref="J121:K122 M121:N122">
    <cfRule type="cellIs" dxfId="1245" priority="62" stopIfTrue="1" operator="equal">
      <formula>"НЕРАВНЕНИЕ !"</formula>
    </cfRule>
  </conditionalFormatting>
  <conditionalFormatting sqref="K3">
    <cfRule type="cellIs" dxfId="1244" priority="61" stopIfTrue="1" operator="equal">
      <formula>0</formula>
    </cfRule>
  </conditionalFormatting>
  <conditionalFormatting sqref="N1">
    <cfRule type="cellIs" dxfId="1243" priority="60" stopIfTrue="1" operator="equal">
      <formula>0</formula>
    </cfRule>
  </conditionalFormatting>
  <conditionalFormatting sqref="Q22:Q23">
    <cfRule type="cellIs" dxfId="1242" priority="55" stopIfTrue="1" operator="equal">
      <formula>"O K"</formula>
    </cfRule>
  </conditionalFormatting>
  <conditionalFormatting sqref="P121">
    <cfRule type="cellIs" dxfId="1241" priority="41" stopIfTrue="1" operator="equal">
      <formula>"НЕРАВНЕНИЕ !"</formula>
    </cfRule>
  </conditionalFormatting>
  <conditionalFormatting sqref="P122">
    <cfRule type="cellIs" dxfId="1240" priority="40" stopIfTrue="1" operator="notEqual">
      <formula>0</formula>
    </cfRule>
  </conditionalFormatting>
  <conditionalFormatting sqref="Q122">
    <cfRule type="cellIs" dxfId="1239" priority="39" stopIfTrue="1" operator="notEqual">
      <formula>0</formula>
    </cfRule>
  </conditionalFormatting>
  <conditionalFormatting sqref="Q121">
    <cfRule type="cellIs" dxfId="1238" priority="38" stopIfTrue="1" operator="equal">
      <formula>"НЕРАВНЕНИЕ !"</formula>
    </cfRule>
  </conditionalFormatting>
  <conditionalFormatting sqref="M125:N125">
    <cfRule type="cellIs" dxfId="1237" priority="25" stopIfTrue="1" operator="notEqual">
      <formula>0</formula>
    </cfRule>
  </conditionalFormatting>
  <conditionalFormatting sqref="A9">
    <cfRule type="cellIs" dxfId="1236" priority="24" operator="equal">
      <formula>"Непопълнен ред в таблица 'Cash-deficit'!"</formula>
    </cfRule>
  </conditionalFormatting>
  <conditionalFormatting sqref="A3:D3">
    <cfRule type="cellIs" dxfId="1235" priority="23" stopIfTrue="1" operator="equal">
      <formula>0</formula>
    </cfRule>
  </conditionalFormatting>
  <conditionalFormatting sqref="P30">
    <cfRule type="cellIs" dxfId="1234" priority="22" stopIfTrue="1" operator="notEqual">
      <formula>"O K"</formula>
    </cfRule>
  </conditionalFormatting>
  <conditionalFormatting sqref="P30:Q30">
    <cfRule type="cellIs" dxfId="1233" priority="21" stopIfTrue="1" operator="equal">
      <formula>"O K"</formula>
    </cfRule>
  </conditionalFormatting>
  <conditionalFormatting sqref="P31:Q31">
    <cfRule type="cellIs" dxfId="1232" priority="20" operator="notEqual">
      <formula>0</formula>
    </cfRule>
  </conditionalFormatting>
  <conditionalFormatting sqref="P32">
    <cfRule type="cellIs" dxfId="1231" priority="19" stopIfTrue="1" operator="notEqual">
      <formula>"O K"</formula>
    </cfRule>
  </conditionalFormatting>
  <conditionalFormatting sqref="P32:Q32">
    <cfRule type="cellIs" dxfId="1230" priority="18" stopIfTrue="1" operator="equal">
      <formula>"O K"</formula>
    </cfRule>
  </conditionalFormatting>
  <conditionalFormatting sqref="P75">
    <cfRule type="cellIs" dxfId="1229" priority="17" stopIfTrue="1" operator="notEqual">
      <formula>"O K"</formula>
    </cfRule>
  </conditionalFormatting>
  <conditionalFormatting sqref="P75:Q75">
    <cfRule type="cellIs" dxfId="1228" priority="16" stopIfTrue="1" operator="equal">
      <formula>"O K"</formula>
    </cfRule>
  </conditionalFormatting>
  <conditionalFormatting sqref="P76:Q76">
    <cfRule type="cellIs" dxfId="1227" priority="15" operator="notEqual">
      <formula>0</formula>
    </cfRule>
  </conditionalFormatting>
  <conditionalFormatting sqref="P77">
    <cfRule type="cellIs" dxfId="1226" priority="14" stopIfTrue="1" operator="notEqual">
      <formula>"O K"</formula>
    </cfRule>
  </conditionalFormatting>
  <conditionalFormatting sqref="P77:Q77">
    <cfRule type="cellIs" dxfId="1225" priority="13" stopIfTrue="1" operator="equal">
      <formula>"O K"</formula>
    </cfRule>
  </conditionalFormatting>
  <conditionalFormatting sqref="P54">
    <cfRule type="cellIs" dxfId="1224" priority="10" stopIfTrue="1" operator="notEqual">
      <formula>"O K"</formula>
    </cfRule>
  </conditionalFormatting>
  <conditionalFormatting sqref="P54:Q54">
    <cfRule type="cellIs" dxfId="1223" priority="9" stopIfTrue="1" operator="equal">
      <formula>"O K"</formula>
    </cfRule>
  </conditionalFormatting>
  <conditionalFormatting sqref="P55">
    <cfRule type="cellIs" dxfId="1222" priority="8" stopIfTrue="1" operator="notEqual">
      <formula>"O K"</formula>
    </cfRule>
  </conditionalFormatting>
  <conditionalFormatting sqref="P55:Q55">
    <cfRule type="cellIs" dxfId="1221" priority="7" stopIfTrue="1" operator="equal">
      <formula>"O K"</formula>
    </cfRule>
  </conditionalFormatting>
  <conditionalFormatting sqref="P114:P115">
    <cfRule type="cellIs" dxfId="1220" priority="6" stopIfTrue="1" operator="notEqual">
      <formula>"O K"</formula>
    </cfRule>
  </conditionalFormatting>
  <conditionalFormatting sqref="P114:Q115">
    <cfRule type="cellIs" dxfId="1219" priority="5" stopIfTrue="1" operator="equal">
      <formula>"O K"</formula>
    </cfRule>
  </conditionalFormatting>
  <conditionalFormatting sqref="E2:H2">
    <cfRule type="cellIs" dxfId="1218" priority="3" operator="equal">
      <formula>"отчетено НЕРАВНЕНИЕ в таблица 'Status'!"</formula>
    </cfRule>
    <cfRule type="cellIs" dxfId="1217" priority="4" operator="equal">
      <formula>0</formula>
    </cfRule>
  </conditionalFormatting>
  <conditionalFormatting sqref="J2:K2">
    <cfRule type="cellIs" dxfId="1216" priority="2" operator="notEqual">
      <formula>0</formula>
    </cfRule>
  </conditionalFormatting>
  <conditionalFormatting sqref="M2:N2">
    <cfRule type="cellIs" dxfId="1215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 t="str">
        <f>+IF(E58=0,0,"БЮДЖЕТ")</f>
        <v>БЮДЖЕТ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 t="str">
        <f>+IF(Q58=0,0,"ОБЩО")</f>
        <v>ОБЩО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 t="str">
        <f>+IF(AND(D$58=0,E$58=0),0,"Баланс")</f>
        <v>Баланс</v>
      </c>
      <c r="D58" s="2031">
        <f>+IF(AND(D$59=0,D$61=0),0,"Текуща година")</f>
        <v>0</v>
      </c>
      <c r="E58" s="2032" t="str">
        <f>+IF(AND(E$59=0,E$61=0),0,"Предходна година")</f>
        <v>Предходна година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 t="str">
        <f>+IF(AND(P$58=0,Q$58=0),0,"Баланс")</f>
        <v>Баланс</v>
      </c>
      <c r="P58" s="2031">
        <f>+IF(AND(P$59=0,P$61=0),0,"Текуща година")</f>
        <v>0</v>
      </c>
      <c r="Q58" s="2032" t="str">
        <f>+IF(AND(Q$59=0,Q$61=0),0,"Предходна година")</f>
        <v>Предходна година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Неравнение от ЗАКРЪГЛЕНИЯ за разпределение м/у ЗАДБАЛАНСОВИ позиции</v>
      </c>
      <c r="B59" s="198"/>
      <c r="C59" s="2025" t="str">
        <f>+IF(AND(D$58=0,E$58=0),0,"Бюджет")</f>
        <v>Бюджет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-1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 t="str">
        <f>+IF(AND(P$58=0,Q$58=0),0,"ОБЩО")</f>
        <v>ОБЩО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-1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 t="str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Разпределен размер на неравнението в ЗАДБАЛАНСОВИТЕ ПОЗИЦИИ (в хил. лв)</v>
      </c>
      <c r="B61" s="2069"/>
      <c r="C61" s="2075" t="str">
        <f>+IF(AND(D$58=0,E$58=0),0,"Шифър")</f>
        <v>Шифър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 t="str">
        <f>+IF(AND(P$58=0,Q$58=0),0,"Шифър")</f>
        <v>Шифър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разпределение на неравнението в ЗАДБАЛАНСОВИ АКТИВИ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 t="str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разпределение на неравнението в ЗАДБАЛАНСОВИ ПАСИВИ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14" priority="158" operator="notEqual">
      <formula>0</formula>
    </cfRule>
  </conditionalFormatting>
  <conditionalFormatting sqref="A3">
    <cfRule type="cellIs" dxfId="1213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12" priority="104" operator="equal">
      <formula>0</formula>
    </cfRule>
  </conditionalFormatting>
  <conditionalFormatting sqref="A6">
    <cfRule type="cellIs" dxfId="1211" priority="103" operator="equal">
      <formula>0</formula>
    </cfRule>
  </conditionalFormatting>
  <conditionalFormatting sqref="A7">
    <cfRule type="cellIs" dxfId="1210" priority="102" operator="equal">
      <formula>0</formula>
    </cfRule>
  </conditionalFormatting>
  <conditionalFormatting sqref="A53">
    <cfRule type="cellIs" dxfId="1209" priority="101" operator="equal">
      <formula>0</formula>
    </cfRule>
  </conditionalFormatting>
  <conditionalFormatting sqref="A54">
    <cfRule type="cellIs" dxfId="1208" priority="100" operator="equal">
      <formula>0</formula>
    </cfRule>
  </conditionalFormatting>
  <conditionalFormatting sqref="A55">
    <cfRule type="cellIs" dxfId="1207" priority="99" operator="equal">
      <formula>0</formula>
    </cfRule>
  </conditionalFormatting>
  <conditionalFormatting sqref="A128">
    <cfRule type="cellIs" dxfId="1206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205" priority="97" operator="equal">
      <formula>0</formula>
    </cfRule>
  </conditionalFormatting>
  <conditionalFormatting sqref="A131">
    <cfRule type="cellIs" dxfId="1204" priority="96" operator="equal">
      <formula>0</formula>
    </cfRule>
  </conditionalFormatting>
  <conditionalFormatting sqref="A132">
    <cfRule type="cellIs" dxfId="1203" priority="95" operator="equal">
      <formula>0</formula>
    </cfRule>
  </conditionalFormatting>
  <conditionalFormatting sqref="A133">
    <cfRule type="cellIs" dxfId="1202" priority="94" operator="equal">
      <formula>0</formula>
    </cfRule>
  </conditionalFormatting>
  <conditionalFormatting sqref="C2:Q3">
    <cfRule type="cellIs" dxfId="1201" priority="93" operator="equal">
      <formula>0</formula>
    </cfRule>
  </conditionalFormatting>
  <conditionalFormatting sqref="C5:E5 C53:E53 G5:I5 G53:I53 K5:M5 K53:M53 O5:Q5 O53:Q53">
    <cfRule type="cellIs" dxfId="1200" priority="92" operator="equal">
      <formula>0</formula>
    </cfRule>
  </conditionalFormatting>
  <conditionalFormatting sqref="D128">
    <cfRule type="cellIs" dxfId="1199" priority="91" operator="equal">
      <formula>0</formula>
    </cfRule>
  </conditionalFormatting>
  <conditionalFormatting sqref="E128">
    <cfRule type="cellIs" dxfId="1198" priority="90" operator="equal">
      <formula>0</formula>
    </cfRule>
  </conditionalFormatting>
  <conditionalFormatting sqref="D127">
    <cfRule type="cellIs" dxfId="1197" priority="89" operator="equal">
      <formula>0</formula>
    </cfRule>
  </conditionalFormatting>
  <conditionalFormatting sqref="E127">
    <cfRule type="cellIs" dxfId="1196" priority="88" operator="equal">
      <formula>0</formula>
    </cfRule>
  </conditionalFormatting>
  <conditionalFormatting sqref="C128">
    <cfRule type="cellIs" dxfId="1195" priority="87" operator="equal">
      <formula>0</formula>
    </cfRule>
  </conditionalFormatting>
  <conditionalFormatting sqref="D130">
    <cfRule type="cellIs" dxfId="1194" priority="86" operator="equal">
      <formula>0</formula>
    </cfRule>
  </conditionalFormatting>
  <conditionalFormatting sqref="E130">
    <cfRule type="cellIs" dxfId="1193" priority="85" operator="equal">
      <formula>0</formula>
    </cfRule>
  </conditionalFormatting>
  <conditionalFormatting sqref="C130">
    <cfRule type="cellIs" dxfId="1192" priority="84" operator="equal">
      <formula>0</formula>
    </cfRule>
  </conditionalFormatting>
  <conditionalFormatting sqref="G128">
    <cfRule type="cellIs" dxfId="1191" priority="83" operator="equal">
      <formula>0</formula>
    </cfRule>
  </conditionalFormatting>
  <conditionalFormatting sqref="G130:I130 H127:I128 K128:M128 O128:Q128 K130:M130 O130:Q130">
    <cfRule type="cellIs" dxfId="1190" priority="82" operator="equal">
      <formula>0</formula>
    </cfRule>
  </conditionalFormatting>
  <conditionalFormatting sqref="D138">
    <cfRule type="cellIs" dxfId="1189" priority="81" operator="notEqual">
      <formula>0</formula>
    </cfRule>
  </conditionalFormatting>
  <conditionalFormatting sqref="A138 C138">
    <cfRule type="cellIs" dxfId="1188" priority="80" operator="notEqual">
      <formula>0</formula>
    </cfRule>
  </conditionalFormatting>
  <conditionalFormatting sqref="E138">
    <cfRule type="cellIs" dxfId="1187" priority="79" operator="notEqual">
      <formula>0</formula>
    </cfRule>
  </conditionalFormatting>
  <conditionalFormatting sqref="G138">
    <cfRule type="cellIs" dxfId="1186" priority="78" operator="notEqual">
      <formula>0</formula>
    </cfRule>
  </conditionalFormatting>
  <conditionalFormatting sqref="K138">
    <cfRule type="cellIs" dxfId="1185" priority="77" operator="notEqual">
      <formula>0</formula>
    </cfRule>
  </conditionalFormatting>
  <conditionalFormatting sqref="O138">
    <cfRule type="cellIs" dxfId="1184" priority="76" operator="notEqual">
      <formula>0</formula>
    </cfRule>
  </conditionalFormatting>
  <conditionalFormatting sqref="H138">
    <cfRule type="cellIs" dxfId="1183" priority="75" operator="notEqual">
      <formula>0</formula>
    </cfRule>
  </conditionalFormatting>
  <conditionalFormatting sqref="I138">
    <cfRule type="cellIs" dxfId="1182" priority="74" operator="notEqual">
      <formula>0</formula>
    </cfRule>
  </conditionalFormatting>
  <conditionalFormatting sqref="L138">
    <cfRule type="cellIs" dxfId="1181" priority="73" operator="notEqual">
      <formula>0</formula>
    </cfRule>
  </conditionalFormatting>
  <conditionalFormatting sqref="M138">
    <cfRule type="cellIs" dxfId="1180" priority="72" operator="notEqual">
      <formula>0</formula>
    </cfRule>
  </conditionalFormatting>
  <conditionalFormatting sqref="P138">
    <cfRule type="cellIs" dxfId="1179" priority="71" operator="notEqual">
      <formula>0</formula>
    </cfRule>
  </conditionalFormatting>
  <conditionalFormatting sqref="Q138">
    <cfRule type="cellIs" dxfId="1178" priority="70" operator="notEqual">
      <formula>0</formula>
    </cfRule>
  </conditionalFormatting>
  <conditionalFormatting sqref="L127:M127">
    <cfRule type="cellIs" dxfId="1177" priority="69" operator="equal">
      <formula>0</formula>
    </cfRule>
  </conditionalFormatting>
  <conditionalFormatting sqref="P127:Q127">
    <cfRule type="cellIs" dxfId="1176" priority="68" operator="equal">
      <formula>0</formula>
    </cfRule>
  </conditionalFormatting>
  <conditionalFormatting sqref="D6:D7 D54:D55">
    <cfRule type="expression" dxfId="1175" priority="67">
      <formula>$D$2=0</formula>
    </cfRule>
  </conditionalFormatting>
  <conditionalFormatting sqref="E6:E7 E54:E55">
    <cfRule type="expression" dxfId="1174" priority="66">
      <formula>$E$2=0</formula>
    </cfRule>
  </conditionalFormatting>
  <conditionalFormatting sqref="H6:H7 H54:H55">
    <cfRule type="expression" dxfId="1173" priority="65">
      <formula>$H$2=0</formula>
    </cfRule>
  </conditionalFormatting>
  <conditionalFormatting sqref="I6:I7 I54:I55">
    <cfRule type="expression" dxfId="1172" priority="64">
      <formula>$I$2=0</formula>
    </cfRule>
  </conditionalFormatting>
  <conditionalFormatting sqref="L6:L7 L54:L55">
    <cfRule type="expression" dxfId="1171" priority="63">
      <formula>$L$2=0</formula>
    </cfRule>
  </conditionalFormatting>
  <conditionalFormatting sqref="M6:M7 M54:M55">
    <cfRule type="expression" dxfId="1170" priority="62">
      <formula>$M$2=0</formula>
    </cfRule>
  </conditionalFormatting>
  <conditionalFormatting sqref="P6:P7 P54:P55">
    <cfRule type="expression" dxfId="1169" priority="61">
      <formula>$P$2=0</formula>
    </cfRule>
  </conditionalFormatting>
  <conditionalFormatting sqref="Q6:Q7 Q54:Q55">
    <cfRule type="expression" dxfId="1168" priority="60">
      <formula>$Q$2=0</formula>
    </cfRule>
  </conditionalFormatting>
  <conditionalFormatting sqref="C6:C7">
    <cfRule type="expression" dxfId="1167" priority="59">
      <formula>$C$5=0</formula>
    </cfRule>
  </conditionalFormatting>
  <conditionalFormatting sqref="C54:C55">
    <cfRule type="expression" dxfId="1166" priority="58">
      <formula>$C$53=0</formula>
    </cfRule>
  </conditionalFormatting>
  <conditionalFormatting sqref="G6:G7">
    <cfRule type="expression" dxfId="1165" priority="57">
      <formula>$G$5=0</formula>
    </cfRule>
  </conditionalFormatting>
  <conditionalFormatting sqref="G54:G55">
    <cfRule type="expression" dxfId="1164" priority="56">
      <formula>$G$53=0</formula>
    </cfRule>
  </conditionalFormatting>
  <conditionalFormatting sqref="K6:K7">
    <cfRule type="expression" dxfId="1163" priority="55">
      <formula>$K$5=0</formula>
    </cfRule>
  </conditionalFormatting>
  <conditionalFormatting sqref="K54:K55">
    <cfRule type="expression" dxfId="1162" priority="54">
      <formula>$K$53=0</formula>
    </cfRule>
  </conditionalFormatting>
  <conditionalFormatting sqref="O6:O7">
    <cfRule type="expression" dxfId="1161" priority="53">
      <formula>$O$5=0</formula>
    </cfRule>
  </conditionalFormatting>
  <conditionalFormatting sqref="O54:O55">
    <cfRule type="expression" dxfId="1160" priority="52">
      <formula>$O$53=0</formula>
    </cfRule>
  </conditionalFormatting>
  <conditionalFormatting sqref="D131:D133">
    <cfRule type="expression" dxfId="1159" priority="51">
      <formula>$D$127=0</formula>
    </cfRule>
  </conditionalFormatting>
  <conditionalFormatting sqref="E131:E133">
    <cfRule type="expression" dxfId="1158" priority="50">
      <formula>$E$127=0</formula>
    </cfRule>
  </conditionalFormatting>
  <conditionalFormatting sqref="H131:H133">
    <cfRule type="expression" dxfId="1157" priority="49">
      <formula>$H$127=0</formula>
    </cfRule>
  </conditionalFormatting>
  <conditionalFormatting sqref="I131:I133">
    <cfRule type="expression" dxfId="1156" priority="47">
      <formula>$I$127=0</formula>
    </cfRule>
  </conditionalFormatting>
  <conditionalFormatting sqref="L131:L133">
    <cfRule type="expression" dxfId="1155" priority="46">
      <formula>$L$127=0</formula>
    </cfRule>
  </conditionalFormatting>
  <conditionalFormatting sqref="M131:M133">
    <cfRule type="expression" dxfId="1154" priority="45">
      <formula>$M$127=0</formula>
    </cfRule>
  </conditionalFormatting>
  <conditionalFormatting sqref="P131:P133">
    <cfRule type="expression" dxfId="1153" priority="44">
      <formula>$P$127=0</formula>
    </cfRule>
  </conditionalFormatting>
  <conditionalFormatting sqref="Q131:Q133">
    <cfRule type="expression" dxfId="1152" priority="43">
      <formula>$Q$127=0</formula>
    </cfRule>
  </conditionalFormatting>
  <conditionalFormatting sqref="C131:C133">
    <cfRule type="expression" dxfId="1151" priority="42">
      <formula>$C$130=0</formula>
    </cfRule>
  </conditionalFormatting>
  <conditionalFormatting sqref="G131:G133">
    <cfRule type="expression" dxfId="1150" priority="41">
      <formula>$G$130=0</formula>
    </cfRule>
  </conditionalFormatting>
  <conditionalFormatting sqref="K131:K133">
    <cfRule type="expression" dxfId="1149" priority="40">
      <formula>$K$130=0</formula>
    </cfRule>
  </conditionalFormatting>
  <conditionalFormatting sqref="O131:O133">
    <cfRule type="expression" dxfId="1148" priority="39">
      <formula>$O$130=0</formula>
    </cfRule>
  </conditionalFormatting>
  <conditionalFormatting sqref="A59">
    <cfRule type="cellIs" dxfId="1147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46" priority="37" operator="equal">
      <formula>0</formula>
    </cfRule>
  </conditionalFormatting>
  <conditionalFormatting sqref="A61">
    <cfRule type="cellIs" dxfId="1145" priority="36" operator="equal">
      <formula>0</formula>
    </cfRule>
  </conditionalFormatting>
  <conditionalFormatting sqref="A62">
    <cfRule type="cellIs" dxfId="1144" priority="35" operator="equal">
      <formula>0</formula>
    </cfRule>
  </conditionalFormatting>
  <conditionalFormatting sqref="A63">
    <cfRule type="cellIs" dxfId="1143" priority="34" operator="equal">
      <formula>0</formula>
    </cfRule>
  </conditionalFormatting>
  <conditionalFormatting sqref="C61:E61 G61:I61 K61:M61 O61:Q61">
    <cfRule type="cellIs" dxfId="1142" priority="33" operator="equal">
      <formula>0</formula>
    </cfRule>
  </conditionalFormatting>
  <conditionalFormatting sqref="D62:D63">
    <cfRule type="expression" dxfId="1141" priority="32">
      <formula>$D$58=0</formula>
    </cfRule>
  </conditionalFormatting>
  <conditionalFormatting sqref="E62:E63">
    <cfRule type="expression" dxfId="1140" priority="31">
      <formula>$E$58=0</formula>
    </cfRule>
  </conditionalFormatting>
  <conditionalFormatting sqref="H62:H63">
    <cfRule type="expression" dxfId="1139" priority="30">
      <formula>$H$58=0</formula>
    </cfRule>
  </conditionalFormatting>
  <conditionalFormatting sqref="I62:I63">
    <cfRule type="expression" dxfId="1138" priority="29">
      <formula>$I$58=0</formula>
    </cfRule>
  </conditionalFormatting>
  <conditionalFormatting sqref="L62:L63">
    <cfRule type="expression" dxfId="1137" priority="28">
      <formula>$L$58=0</formula>
    </cfRule>
  </conditionalFormatting>
  <conditionalFormatting sqref="M62:M63">
    <cfRule type="expression" dxfId="1136" priority="27">
      <formula>$M$58=0</formula>
    </cfRule>
  </conditionalFormatting>
  <conditionalFormatting sqref="P62:P63">
    <cfRule type="expression" dxfId="1135" priority="26">
      <formula>$P$58=0</formula>
    </cfRule>
  </conditionalFormatting>
  <conditionalFormatting sqref="Q62:Q63">
    <cfRule type="expression" dxfId="1134" priority="25">
      <formula>$Q$58=0</formula>
    </cfRule>
  </conditionalFormatting>
  <conditionalFormatting sqref="C62:C63">
    <cfRule type="expression" dxfId="1133" priority="24">
      <formula>$C$61=0</formula>
    </cfRule>
  </conditionalFormatting>
  <conditionalFormatting sqref="G62:G63">
    <cfRule type="expression" dxfId="1132" priority="23">
      <formula>$G$61=0</formula>
    </cfRule>
  </conditionalFormatting>
  <conditionalFormatting sqref="K62:K63">
    <cfRule type="expression" dxfId="1131" priority="22">
      <formula>$K$61=0</formula>
    </cfRule>
  </conditionalFormatting>
  <conditionalFormatting sqref="O62:O63">
    <cfRule type="expression" dxfId="1130" priority="21">
      <formula>$O$61=0</formula>
    </cfRule>
  </conditionalFormatting>
  <conditionalFormatting sqref="D57">
    <cfRule type="cellIs" dxfId="1129" priority="15" operator="equal">
      <formula>0</formula>
    </cfRule>
  </conditionalFormatting>
  <conditionalFormatting sqref="E57">
    <cfRule type="cellIs" dxfId="1128" priority="14" operator="equal">
      <formula>0</formula>
    </cfRule>
  </conditionalFormatting>
  <conditionalFormatting sqref="H57:I57">
    <cfRule type="cellIs" dxfId="1127" priority="13" operator="equal">
      <formula>0</formula>
    </cfRule>
  </conditionalFormatting>
  <conditionalFormatting sqref="L57:M57">
    <cfRule type="cellIs" dxfId="1126" priority="12" operator="equal">
      <formula>0</formula>
    </cfRule>
  </conditionalFormatting>
  <conditionalFormatting sqref="P57:Q57">
    <cfRule type="cellIs" dxfId="1125" priority="11" operator="equal">
      <formula>0</formula>
    </cfRule>
  </conditionalFormatting>
  <conditionalFormatting sqref="D66">
    <cfRule type="cellIs" dxfId="1124" priority="10" operator="equal">
      <formula>0</formula>
    </cfRule>
  </conditionalFormatting>
  <conditionalFormatting sqref="E66">
    <cfRule type="cellIs" dxfId="1123" priority="9" operator="equal">
      <formula>0</formula>
    </cfRule>
  </conditionalFormatting>
  <conditionalFormatting sqref="H66:I66">
    <cfRule type="cellIs" dxfId="1122" priority="8" operator="equal">
      <formula>0</formula>
    </cfRule>
  </conditionalFormatting>
  <conditionalFormatting sqref="L66:M66">
    <cfRule type="cellIs" dxfId="1121" priority="7" operator="equal">
      <formula>0</formula>
    </cfRule>
  </conditionalFormatting>
  <conditionalFormatting sqref="P66:Q66">
    <cfRule type="cellIs" dxfId="1120" priority="6" operator="equal">
      <formula>0</formula>
    </cfRule>
  </conditionalFormatting>
  <conditionalFormatting sqref="D1">
    <cfRule type="cellIs" dxfId="1119" priority="5" operator="equal">
      <formula>0</formula>
    </cfRule>
  </conditionalFormatting>
  <conditionalFormatting sqref="E1">
    <cfRule type="cellIs" dxfId="1118" priority="4" operator="equal">
      <formula>0</formula>
    </cfRule>
  </conditionalFormatting>
  <conditionalFormatting sqref="H1:I1">
    <cfRule type="cellIs" dxfId="1117" priority="3" operator="equal">
      <formula>0</formula>
    </cfRule>
  </conditionalFormatting>
  <conditionalFormatting sqref="L1:M1">
    <cfRule type="cellIs" dxfId="1116" priority="2" operator="equal">
      <formula>0</formula>
    </cfRule>
  </conditionalFormatting>
  <conditionalFormatting sqref="P1:Q1">
    <cfRule type="cellIs" dxfId="1115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дек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12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4" t="str">
        <f>+F10</f>
        <v>NF-CSF</v>
      </c>
      <c r="F12" s="2624"/>
      <c r="G12" s="1130" t="s">
        <v>1003</v>
      </c>
      <c r="H12" s="2625" t="str">
        <f>+'TRIAL-BALANCE'!H12:K12</f>
        <v>31 декември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32" t="s">
        <v>202</v>
      </c>
      <c r="O13" s="1133">
        <f t="shared" ref="O13:T13" si="0">+O890</f>
        <v>0</v>
      </c>
      <c r="P13" s="1134">
        <f t="shared" si="0"/>
        <v>0</v>
      </c>
      <c r="Q13" s="1135">
        <f t="shared" si="0"/>
        <v>0</v>
      </c>
      <c r="R13" s="1134">
        <f t="shared" si="0"/>
        <v>0</v>
      </c>
      <c r="S13" s="1135">
        <f t="shared" si="0"/>
        <v>0</v>
      </c>
      <c r="T13" s="1136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>
        <v>0</v>
      </c>
      <c r="P295" s="582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>
        <v>0</v>
      </c>
      <c r="P296" s="582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>
        <v>0</v>
      </c>
      <c r="P297" s="582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>
        <v>0</v>
      </c>
      <c r="P299" s="582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16" t="str">
        <f>+E12</f>
        <v>NF-CSF</v>
      </c>
      <c r="J829" s="2616"/>
      <c r="K829" s="2616"/>
      <c r="L829" s="96"/>
      <c r="M829" s="51"/>
      <c r="N829" s="128" t="s">
        <v>666</v>
      </c>
      <c r="O829" s="846">
        <f t="shared" ref="O829:T829" si="73">+ROUND(+SUM(O14:O828),2)</f>
        <v>0</v>
      </c>
      <c r="P829" s="847">
        <f t="shared" si="73"/>
        <v>0</v>
      </c>
      <c r="Q829" s="869">
        <f t="shared" si="73"/>
        <v>0</v>
      </c>
      <c r="R829" s="870">
        <f t="shared" si="73"/>
        <v>0</v>
      </c>
      <c r="S829" s="871">
        <f t="shared" si="73"/>
        <v>0</v>
      </c>
      <c r="T829" s="87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15" t="str">
        <f>+I829</f>
        <v>NF-CSF</v>
      </c>
      <c r="J831" s="2615"/>
      <c r="K831" s="2615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>
        <v>0</v>
      </c>
      <c r="P833" s="9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>
        <v>0</v>
      </c>
      <c r="P887" s="37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23" t="str">
        <f>+I831</f>
        <v>NF-CSF</v>
      </c>
      <c r="J888" s="2623"/>
      <c r="K888" s="2623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0</v>
      </c>
      <c r="R888" s="849">
        <f t="shared" si="82"/>
        <v>0</v>
      </c>
      <c r="S888" s="850">
        <f t="shared" si="82"/>
        <v>0</v>
      </c>
      <c r="T888" s="851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9" t="str">
        <f>+I888</f>
        <v>NF-CSF</v>
      </c>
      <c r="J890" s="2619"/>
      <c r="K890" s="2619"/>
      <c r="L890" s="287"/>
      <c r="M890" s="51"/>
      <c r="N890" s="288" t="s">
        <v>665</v>
      </c>
      <c r="O890" s="852">
        <f t="shared" ref="O890:T890" si="83">+ROUND(+O829+O888,2)</f>
        <v>0</v>
      </c>
      <c r="P890" s="853">
        <f t="shared" si="83"/>
        <v>0</v>
      </c>
      <c r="Q890" s="854">
        <f t="shared" si="83"/>
        <v>0</v>
      </c>
      <c r="R890" s="853">
        <f t="shared" si="83"/>
        <v>0</v>
      </c>
      <c r="S890" s="854">
        <f t="shared" si="83"/>
        <v>0</v>
      </c>
      <c r="T890" s="855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  <mergeCell ref="E2:L2"/>
    <mergeCell ref="C6:E6"/>
    <mergeCell ref="G6:L6"/>
    <mergeCell ref="I831:K831"/>
    <mergeCell ref="I829:K829"/>
    <mergeCell ref="A3:C5"/>
    <mergeCell ref="D4:E4"/>
    <mergeCell ref="G4:L4"/>
    <mergeCell ref="H13:L13"/>
  </mergeCells>
  <phoneticPr fontId="0" type="noConversion"/>
  <conditionalFormatting sqref="Q907:S908 O907:O908 O898:O899 O910:O911 O901:O902 O904:O905 Q898:S899 Q901:S902 Q910:S911 Q904:S905 O831:P887 O13:T13 O14:P335 O338:P828">
    <cfRule type="cellIs" dxfId="1114" priority="2072" stopIfTrue="1" operator="lessThan">
      <formula>0</formula>
    </cfRule>
  </conditionalFormatting>
  <conditionalFormatting sqref="P898:P899 T898:T899 P901:P902 T901:T902 P904:P905 T904:T905 P907:P908 T907:T908 T910:T911 P910:P911">
    <cfRule type="cellIs" dxfId="1113" priority="2073" stopIfTrue="1" operator="equal">
      <formula>0</formula>
    </cfRule>
  </conditionalFormatting>
  <conditionalFormatting sqref="M890 O890:U890 O829:P829 M888:U888">
    <cfRule type="cellIs" dxfId="1112" priority="2074" stopIfTrue="1" operator="lessThan">
      <formula>0</formula>
    </cfRule>
  </conditionalFormatting>
  <conditionalFormatting sqref="O2 Q2 S2">
    <cfRule type="cellIs" dxfId="1111" priority="2075" stopIfTrue="1" operator="equal">
      <formula>"""O K"""</formula>
    </cfRule>
  </conditionalFormatting>
  <conditionalFormatting sqref="T2 T4 R2 R4 P2 P4">
    <cfRule type="cellIs" dxfId="1110" priority="2076" stopIfTrue="1" operator="equal">
      <formula>"O K"</formula>
    </cfRule>
    <cfRule type="cellIs" dxfId="1109" priority="2077" stopIfTrue="1" operator="notEqual">
      <formula>"O K"</formula>
    </cfRule>
  </conditionalFormatting>
  <conditionalFormatting sqref="E12:F12">
    <cfRule type="cellIs" dxfId="1108" priority="2078" stopIfTrue="1" operator="equal">
      <formula>0</formula>
    </cfRule>
  </conditionalFormatting>
  <conditionalFormatting sqref="N10">
    <cfRule type="cellIs" dxfId="1107" priority="2079" stopIfTrue="1" operator="equal">
      <formula>0</formula>
    </cfRule>
  </conditionalFormatting>
  <conditionalFormatting sqref="E2:L2 C6:E6 G6:L6 C8">
    <cfRule type="cellIs" dxfId="1106" priority="2080" stopIfTrue="1" operator="equal">
      <formula>0</formula>
    </cfRule>
  </conditionalFormatting>
  <conditionalFormatting sqref="G8:H8">
    <cfRule type="cellIs" dxfId="1105" priority="2070" stopIfTrue="1" operator="equal">
      <formula>0</formula>
    </cfRule>
  </conditionalFormatting>
  <conditionalFormatting sqref="J8:L8">
    <cfRule type="cellIs" dxfId="1104" priority="2069" stopIfTrue="1" operator="equal">
      <formula>0</formula>
    </cfRule>
  </conditionalFormatting>
  <conditionalFormatting sqref="O336:P337">
    <cfRule type="cellIs" dxfId="1103" priority="1089" stopIfTrue="1" operator="lessThan">
      <formula>0</formula>
    </cfRule>
  </conditionalFormatting>
  <conditionalFormatting sqref="E2:L2 C8">
    <cfRule type="cellIs" dxfId="1102" priority="1087" stopIfTrue="1" operator="equal">
      <formula>0</formula>
    </cfRule>
  </conditionalFormatting>
  <conditionalFormatting sqref="K10:L10">
    <cfRule type="cellIs" dxfId="1101" priority="1086" stopIfTrue="1" operator="equal">
      <formula>0</formula>
    </cfRule>
  </conditionalFormatting>
  <conditionalFormatting sqref="D4">
    <cfRule type="cellIs" dxfId="1100" priority="1076" stopIfTrue="1" operator="between">
      <formula>1000000000000</formula>
      <formula>9999999999999990</formula>
    </cfRule>
    <cfRule type="cellIs" dxfId="1099" priority="1077" stopIfTrue="1" operator="between">
      <formula>1000000000</formula>
      <formula>999999999999</formula>
    </cfRule>
    <cfRule type="cellIs" dxfId="1098" priority="1078" stopIfTrue="1" operator="between">
      <formula>10000</formula>
      <formula>99999999</formula>
    </cfRule>
    <cfRule type="cellIs" dxfId="1097" priority="1079" stopIfTrue="1" operator="between">
      <formula>10</formula>
      <formula>9999</formula>
    </cfRule>
  </conditionalFormatting>
  <conditionalFormatting sqref="D4">
    <cfRule type="cellIs" dxfId="1096" priority="1075" operator="equal">
      <formula>0</formula>
    </cfRule>
  </conditionalFormatting>
  <conditionalFormatting sqref="A3:C5">
    <cfRule type="cellIs" dxfId="1095" priority="1074" operator="equal">
      <formula>"Код на общински разпоредител с бюджет"</formula>
    </cfRule>
  </conditionalFormatting>
  <conditionalFormatting sqref="G4:L4">
    <cfRule type="cellIs" dxfId="1094" priority="1069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1093" priority="1067" stopIfTrue="1" operator="lessThan">
      <formula>0</formula>
    </cfRule>
  </conditionalFormatting>
  <conditionalFormatting sqref="Q829:U829">
    <cfRule type="cellIs" dxfId="1092" priority="1068" stopIfTrue="1" operator="lessThan">
      <formula>0</formula>
    </cfRule>
  </conditionalFormatting>
  <conditionalFormatting sqref="Q763:R763">
    <cfRule type="cellIs" dxfId="1091" priority="1061" stopIfTrue="1" operator="lessThan">
      <formula>0</formula>
    </cfRule>
  </conditionalFormatting>
  <conditionalFormatting sqref="Q336:Q337">
    <cfRule type="cellIs" dxfId="1090" priority="1060" stopIfTrue="1" operator="lessThan">
      <formula>0</formula>
    </cfRule>
  </conditionalFormatting>
  <conditionalFormatting sqref="R56:R59">
    <cfRule type="cellIs" dxfId="1089" priority="1048" stopIfTrue="1" operator="lessThan">
      <formula>0</formula>
    </cfRule>
  </conditionalFormatting>
  <conditionalFormatting sqref="R62:R69">
    <cfRule type="cellIs" dxfId="1088" priority="1047" stopIfTrue="1" operator="lessThan">
      <formula>0</formula>
    </cfRule>
  </conditionalFormatting>
  <conditionalFormatting sqref="R26:R52">
    <cfRule type="cellIs" dxfId="1087" priority="1046" stopIfTrue="1" operator="lessThan">
      <formula>0</formula>
    </cfRule>
  </conditionalFormatting>
  <conditionalFormatting sqref="R71:R89">
    <cfRule type="cellIs" dxfId="1086" priority="1045" stopIfTrue="1" operator="lessThan">
      <formula>0</formula>
    </cfRule>
  </conditionalFormatting>
  <conditionalFormatting sqref="R103:R112">
    <cfRule type="cellIs" dxfId="1085" priority="1044" stopIfTrue="1" operator="lessThan">
      <formula>0</formula>
    </cfRule>
  </conditionalFormatting>
  <conditionalFormatting sqref="R118">
    <cfRule type="cellIs" dxfId="1084" priority="1043" stopIfTrue="1" operator="lessThan">
      <formula>0</formula>
    </cfRule>
  </conditionalFormatting>
  <conditionalFormatting sqref="R122">
    <cfRule type="cellIs" dxfId="1083" priority="1042" stopIfTrue="1" operator="lessThan">
      <formula>0</formula>
    </cfRule>
  </conditionalFormatting>
  <conditionalFormatting sqref="R125">
    <cfRule type="cellIs" dxfId="1082" priority="1041" stopIfTrue="1" operator="lessThan">
      <formula>0</formula>
    </cfRule>
  </conditionalFormatting>
  <conditionalFormatting sqref="R127">
    <cfRule type="cellIs" dxfId="1081" priority="1040" stopIfTrue="1" operator="lessThan">
      <formula>0</formula>
    </cfRule>
  </conditionalFormatting>
  <conditionalFormatting sqref="R128">
    <cfRule type="cellIs" dxfId="1080" priority="1039" stopIfTrue="1" operator="lessThan">
      <formula>0</formula>
    </cfRule>
  </conditionalFormatting>
  <conditionalFormatting sqref="R130">
    <cfRule type="cellIs" dxfId="1079" priority="1038" stopIfTrue="1" operator="lessThan">
      <formula>0</formula>
    </cfRule>
  </conditionalFormatting>
  <conditionalFormatting sqref="R132">
    <cfRule type="cellIs" dxfId="1078" priority="1037" stopIfTrue="1" operator="lessThan">
      <formula>0</formula>
    </cfRule>
  </conditionalFormatting>
  <conditionalFormatting sqref="R133">
    <cfRule type="cellIs" dxfId="1077" priority="1036" stopIfTrue="1" operator="lessThan">
      <formula>0</formula>
    </cfRule>
  </conditionalFormatting>
  <conditionalFormatting sqref="R135">
    <cfRule type="cellIs" dxfId="1076" priority="1035" stopIfTrue="1" operator="lessThan">
      <formula>0</formula>
    </cfRule>
  </conditionalFormatting>
  <conditionalFormatting sqref="R123">
    <cfRule type="cellIs" dxfId="1075" priority="1034" stopIfTrue="1" operator="lessThan">
      <formula>0</formula>
    </cfRule>
  </conditionalFormatting>
  <conditionalFormatting sqref="R124">
    <cfRule type="cellIs" dxfId="1074" priority="1033" stopIfTrue="1" operator="lessThan">
      <formula>0</formula>
    </cfRule>
  </conditionalFormatting>
  <conditionalFormatting sqref="R126">
    <cfRule type="cellIs" dxfId="1073" priority="1032" stopIfTrue="1" operator="lessThan">
      <formula>0</formula>
    </cfRule>
  </conditionalFormatting>
  <conditionalFormatting sqref="R129">
    <cfRule type="cellIs" dxfId="1072" priority="1031" stopIfTrue="1" operator="lessThan">
      <formula>0</formula>
    </cfRule>
  </conditionalFormatting>
  <conditionalFormatting sqref="R131">
    <cfRule type="cellIs" dxfId="1071" priority="1030" stopIfTrue="1" operator="lessThan">
      <formula>0</formula>
    </cfRule>
  </conditionalFormatting>
  <conditionalFormatting sqref="R134">
    <cfRule type="cellIs" dxfId="1070" priority="1029" stopIfTrue="1" operator="lessThan">
      <formula>0</formula>
    </cfRule>
  </conditionalFormatting>
  <conditionalFormatting sqref="R136:R138">
    <cfRule type="cellIs" dxfId="1069" priority="1028" stopIfTrue="1" operator="lessThan">
      <formula>0</formula>
    </cfRule>
  </conditionalFormatting>
  <conditionalFormatting sqref="R141">
    <cfRule type="cellIs" dxfId="1068" priority="1027" stopIfTrue="1" operator="lessThan">
      <formula>0</formula>
    </cfRule>
  </conditionalFormatting>
  <conditionalFormatting sqref="R144:R145">
    <cfRule type="cellIs" dxfId="1067" priority="1026" stopIfTrue="1" operator="lessThan">
      <formula>0</formula>
    </cfRule>
  </conditionalFormatting>
  <conditionalFormatting sqref="R147:R149">
    <cfRule type="cellIs" dxfId="1066" priority="1025" stopIfTrue="1" operator="lessThan">
      <formula>0</formula>
    </cfRule>
  </conditionalFormatting>
  <conditionalFormatting sqref="R139">
    <cfRule type="cellIs" dxfId="1065" priority="1023" stopIfTrue="1" operator="lessThan">
      <formula>0</formula>
    </cfRule>
  </conditionalFormatting>
  <conditionalFormatting sqref="R140">
    <cfRule type="cellIs" dxfId="1064" priority="1021" stopIfTrue="1" operator="lessThan">
      <formula>0</formula>
    </cfRule>
  </conditionalFormatting>
  <conditionalFormatting sqref="R142">
    <cfRule type="cellIs" dxfId="1063" priority="1019" stopIfTrue="1" operator="lessThan">
      <formula>0</formula>
    </cfRule>
  </conditionalFormatting>
  <conditionalFormatting sqref="R143">
    <cfRule type="cellIs" dxfId="1062" priority="1017" stopIfTrue="1" operator="lessThan">
      <formula>0</formula>
    </cfRule>
  </conditionalFormatting>
  <conditionalFormatting sqref="R146">
    <cfRule type="cellIs" dxfId="1061" priority="1015" stopIfTrue="1" operator="lessThan">
      <formula>0</formula>
    </cfRule>
  </conditionalFormatting>
  <conditionalFormatting sqref="R150">
    <cfRule type="cellIs" dxfId="1060" priority="1013" stopIfTrue="1" operator="lessThan">
      <formula>0</formula>
    </cfRule>
  </conditionalFormatting>
  <conditionalFormatting sqref="R151">
    <cfRule type="cellIs" dxfId="1059" priority="1011" stopIfTrue="1" operator="lessThan">
      <formula>0</formula>
    </cfRule>
  </conditionalFormatting>
  <conditionalFormatting sqref="R152">
    <cfRule type="cellIs" dxfId="1058" priority="1010" stopIfTrue="1" operator="lessThan">
      <formula>0</formula>
    </cfRule>
  </conditionalFormatting>
  <conditionalFormatting sqref="R153">
    <cfRule type="cellIs" dxfId="1057" priority="1009" stopIfTrue="1" operator="lessThan">
      <formula>0</formula>
    </cfRule>
  </conditionalFormatting>
  <conditionalFormatting sqref="R154:R159">
    <cfRule type="cellIs" dxfId="1056" priority="1008" stopIfTrue="1" operator="lessThan">
      <formula>0</formula>
    </cfRule>
  </conditionalFormatting>
  <conditionalFormatting sqref="R161:R172">
    <cfRule type="cellIs" dxfId="1055" priority="1007" stopIfTrue="1" operator="lessThan">
      <formula>0</formula>
    </cfRule>
  </conditionalFormatting>
  <conditionalFormatting sqref="R173:R175">
    <cfRule type="cellIs" dxfId="1054" priority="1006" stopIfTrue="1" operator="lessThan">
      <formula>0</formula>
    </cfRule>
  </conditionalFormatting>
  <conditionalFormatting sqref="R184">
    <cfRule type="cellIs" dxfId="1053" priority="1004" stopIfTrue="1" operator="lessThan">
      <formula>0</formula>
    </cfRule>
  </conditionalFormatting>
  <conditionalFormatting sqref="R186:R187">
    <cfRule type="cellIs" dxfId="1052" priority="1002" stopIfTrue="1" operator="lessThan">
      <formula>0</formula>
    </cfRule>
  </conditionalFormatting>
  <conditionalFormatting sqref="R190">
    <cfRule type="cellIs" dxfId="1051" priority="1000" stopIfTrue="1" operator="lessThan">
      <formula>0</formula>
    </cfRule>
  </conditionalFormatting>
  <conditionalFormatting sqref="R185">
    <cfRule type="cellIs" dxfId="1050" priority="999" stopIfTrue="1" operator="lessThan">
      <formula>0</formula>
    </cfRule>
  </conditionalFormatting>
  <conditionalFormatting sqref="R188:R189">
    <cfRule type="cellIs" dxfId="1049" priority="998" stopIfTrue="1" operator="lessThan">
      <formula>0</formula>
    </cfRule>
  </conditionalFormatting>
  <conditionalFormatting sqref="R196">
    <cfRule type="cellIs" dxfId="1048" priority="997" stopIfTrue="1" operator="lessThan">
      <formula>0</formula>
    </cfRule>
  </conditionalFormatting>
  <conditionalFormatting sqref="R195">
    <cfRule type="cellIs" dxfId="1047" priority="995" stopIfTrue="1" operator="lessThan">
      <formula>0</formula>
    </cfRule>
  </conditionalFormatting>
  <conditionalFormatting sqref="R197:R198">
    <cfRule type="cellIs" dxfId="1046" priority="993" stopIfTrue="1" operator="lessThan">
      <formula>0</formula>
    </cfRule>
  </conditionalFormatting>
  <conditionalFormatting sqref="R220">
    <cfRule type="cellIs" dxfId="1045" priority="991" stopIfTrue="1" operator="lessThan">
      <formula>0</formula>
    </cfRule>
  </conditionalFormatting>
  <conditionalFormatting sqref="R222">
    <cfRule type="cellIs" dxfId="1044" priority="989" stopIfTrue="1" operator="lessThan">
      <formula>0</formula>
    </cfRule>
  </conditionalFormatting>
  <conditionalFormatting sqref="R224:R228">
    <cfRule type="cellIs" dxfId="1043" priority="987" stopIfTrue="1" operator="lessThan">
      <formula>0</formula>
    </cfRule>
  </conditionalFormatting>
  <conditionalFormatting sqref="R219">
    <cfRule type="cellIs" dxfId="1042" priority="986" stopIfTrue="1" operator="lessThan">
      <formula>0</formula>
    </cfRule>
  </conditionalFormatting>
  <conditionalFormatting sqref="R221">
    <cfRule type="cellIs" dxfId="1041" priority="985" stopIfTrue="1" operator="lessThan">
      <formula>0</formula>
    </cfRule>
  </conditionalFormatting>
  <conditionalFormatting sqref="R223">
    <cfRule type="cellIs" dxfId="1040" priority="984" stopIfTrue="1" operator="lessThan">
      <formula>0</formula>
    </cfRule>
  </conditionalFormatting>
  <conditionalFormatting sqref="R229:R231">
    <cfRule type="cellIs" dxfId="1039" priority="983" stopIfTrue="1" operator="lessThan">
      <formula>0</formula>
    </cfRule>
  </conditionalFormatting>
  <conditionalFormatting sqref="R232:R235">
    <cfRule type="cellIs" dxfId="1038" priority="981" stopIfTrue="1" operator="lessThan">
      <formula>0</formula>
    </cfRule>
  </conditionalFormatting>
  <conditionalFormatting sqref="R237:R238">
    <cfRule type="cellIs" dxfId="1037" priority="979" stopIfTrue="1" operator="lessThan">
      <formula>0</formula>
    </cfRule>
  </conditionalFormatting>
  <conditionalFormatting sqref="R241:R244">
    <cfRule type="cellIs" dxfId="1036" priority="977" stopIfTrue="1" operator="lessThan">
      <formula>0</formula>
    </cfRule>
  </conditionalFormatting>
  <conditionalFormatting sqref="R251:R252">
    <cfRule type="cellIs" dxfId="1035" priority="975" stopIfTrue="1" operator="lessThan">
      <formula>0</formula>
    </cfRule>
  </conditionalFormatting>
  <conditionalFormatting sqref="R257:R270">
    <cfRule type="cellIs" dxfId="1034" priority="973" stopIfTrue="1" operator="lessThan">
      <formula>0</formula>
    </cfRule>
  </conditionalFormatting>
  <conditionalFormatting sqref="R284">
    <cfRule type="cellIs" dxfId="1033" priority="971" stopIfTrue="1" operator="lessThan">
      <formula>0</formula>
    </cfRule>
  </conditionalFormatting>
  <conditionalFormatting sqref="R236">
    <cfRule type="cellIs" dxfId="1032" priority="970" stopIfTrue="1" operator="lessThan">
      <formula>0</formula>
    </cfRule>
  </conditionalFormatting>
  <conditionalFormatting sqref="R239:R240">
    <cfRule type="cellIs" dxfId="1031" priority="969" stopIfTrue="1" operator="lessThan">
      <formula>0</formula>
    </cfRule>
  </conditionalFormatting>
  <conditionalFormatting sqref="R245:R250">
    <cfRule type="cellIs" dxfId="1030" priority="968" stopIfTrue="1" operator="lessThan">
      <formula>0</formula>
    </cfRule>
  </conditionalFormatting>
  <conditionalFormatting sqref="R253:R256">
    <cfRule type="cellIs" dxfId="1029" priority="967" stopIfTrue="1" operator="lessThan">
      <formula>0</formula>
    </cfRule>
  </conditionalFormatting>
  <conditionalFormatting sqref="R283">
    <cfRule type="cellIs" dxfId="1028" priority="966" stopIfTrue="1" operator="lessThan">
      <formula>0</formula>
    </cfRule>
  </conditionalFormatting>
  <conditionalFormatting sqref="R287:R288">
    <cfRule type="cellIs" dxfId="1027" priority="965" stopIfTrue="1" operator="lessThan">
      <formula>0</formula>
    </cfRule>
  </conditionalFormatting>
  <conditionalFormatting sqref="R291:R292">
    <cfRule type="cellIs" dxfId="1026" priority="964" stopIfTrue="1" operator="lessThan">
      <formula>0</formula>
    </cfRule>
  </conditionalFormatting>
  <conditionalFormatting sqref="R289:R290">
    <cfRule type="cellIs" dxfId="1025" priority="963" stopIfTrue="1" operator="lessThan">
      <formula>0</formula>
    </cfRule>
  </conditionalFormatting>
  <conditionalFormatting sqref="R293">
    <cfRule type="cellIs" dxfId="1024" priority="961" stopIfTrue="1" operator="lessThan">
      <formula>0</formula>
    </cfRule>
  </conditionalFormatting>
  <conditionalFormatting sqref="R294:R321">
    <cfRule type="cellIs" dxfId="1023" priority="959" stopIfTrue="1" operator="lessThan">
      <formula>0</formula>
    </cfRule>
  </conditionalFormatting>
  <conditionalFormatting sqref="R323:R326">
    <cfRule type="cellIs" dxfId="1022" priority="958" stopIfTrue="1" operator="lessThan">
      <formula>0</formula>
    </cfRule>
  </conditionalFormatting>
  <conditionalFormatting sqref="R331:R336">
    <cfRule type="cellIs" dxfId="1021" priority="957" stopIfTrue="1" operator="lessThan">
      <formula>0</formula>
    </cfRule>
  </conditionalFormatting>
  <conditionalFormatting sqref="R338:R343">
    <cfRule type="cellIs" dxfId="1020" priority="956" stopIfTrue="1" operator="lessThan">
      <formula>0</formula>
    </cfRule>
  </conditionalFormatting>
  <conditionalFormatting sqref="R346:R363">
    <cfRule type="cellIs" dxfId="1019" priority="955" stopIfTrue="1" operator="lessThan">
      <formula>0</formula>
    </cfRule>
  </conditionalFormatting>
  <conditionalFormatting sqref="R368:R379">
    <cfRule type="cellIs" dxfId="1018" priority="954" stopIfTrue="1" operator="lessThan">
      <formula>0</formula>
    </cfRule>
  </conditionalFormatting>
  <conditionalFormatting sqref="R337">
    <cfRule type="cellIs" dxfId="1017" priority="952" stopIfTrue="1" operator="lessThan">
      <formula>0</formula>
    </cfRule>
  </conditionalFormatting>
  <conditionalFormatting sqref="R364:R367">
    <cfRule type="cellIs" dxfId="1016" priority="950" stopIfTrue="1" operator="lessThan">
      <formula>0</formula>
    </cfRule>
  </conditionalFormatting>
  <conditionalFormatting sqref="R380:R382">
    <cfRule type="cellIs" dxfId="1015" priority="948" stopIfTrue="1" operator="lessThan">
      <formula>0</formula>
    </cfRule>
  </conditionalFormatting>
  <conditionalFormatting sqref="R415">
    <cfRule type="cellIs" dxfId="1014" priority="947" stopIfTrue="1" operator="lessThan">
      <formula>0</formula>
    </cfRule>
  </conditionalFormatting>
  <conditionalFormatting sqref="R416">
    <cfRule type="cellIs" dxfId="1013" priority="945" stopIfTrue="1" operator="lessThan">
      <formula>0</formula>
    </cfRule>
  </conditionalFormatting>
  <conditionalFormatting sqref="R566:R569">
    <cfRule type="cellIs" dxfId="1012" priority="939" stopIfTrue="1" operator="lessThan">
      <formula>0</formula>
    </cfRule>
  </conditionalFormatting>
  <conditionalFormatting sqref="R571:R572">
    <cfRule type="cellIs" dxfId="1011" priority="937" stopIfTrue="1" operator="lessThan">
      <formula>0</formula>
    </cfRule>
  </conditionalFormatting>
  <conditionalFormatting sqref="R576:R578">
    <cfRule type="cellIs" dxfId="1010" priority="935" stopIfTrue="1" operator="lessThan">
      <formula>0</formula>
    </cfRule>
  </conditionalFormatting>
  <conditionalFormatting sqref="R580">
    <cfRule type="cellIs" dxfId="1009" priority="933" stopIfTrue="1" operator="lessThan">
      <formula>0</formula>
    </cfRule>
  </conditionalFormatting>
  <conditionalFormatting sqref="R573:R575">
    <cfRule type="cellIs" dxfId="1008" priority="932" stopIfTrue="1" operator="lessThan">
      <formula>0</formula>
    </cfRule>
  </conditionalFormatting>
  <conditionalFormatting sqref="R579">
    <cfRule type="cellIs" dxfId="1007" priority="931" stopIfTrue="1" operator="lessThan">
      <formula>0</formula>
    </cfRule>
  </conditionalFormatting>
  <conditionalFormatting sqref="R604">
    <cfRule type="cellIs" dxfId="1006" priority="930" stopIfTrue="1" operator="lessThan">
      <formula>0</formula>
    </cfRule>
  </conditionalFormatting>
  <conditionalFormatting sqref="R608">
    <cfRule type="cellIs" dxfId="1005" priority="929" stopIfTrue="1" operator="lessThan">
      <formula>0</formula>
    </cfRule>
  </conditionalFormatting>
  <conditionalFormatting sqref="R832:R834">
    <cfRule type="cellIs" dxfId="1004" priority="928" stopIfTrue="1" operator="lessThan">
      <formula>0</formula>
    </cfRule>
  </conditionalFormatting>
  <conditionalFormatting sqref="R837:R841">
    <cfRule type="cellIs" dxfId="1003" priority="927" stopIfTrue="1" operator="lessThan">
      <formula>0</formula>
    </cfRule>
  </conditionalFormatting>
  <conditionalFormatting sqref="R846">
    <cfRule type="cellIs" dxfId="1002" priority="926" stopIfTrue="1" operator="lessThan">
      <formula>0</formula>
    </cfRule>
  </conditionalFormatting>
  <conditionalFormatting sqref="R858:R867">
    <cfRule type="cellIs" dxfId="1001" priority="925" stopIfTrue="1" operator="lessThan">
      <formula>0</formula>
    </cfRule>
  </conditionalFormatting>
  <conditionalFormatting sqref="R884">
    <cfRule type="cellIs" dxfId="1000" priority="924" stopIfTrue="1" operator="lessThan">
      <formula>0</formula>
    </cfRule>
  </conditionalFormatting>
  <conditionalFormatting sqref="R887">
    <cfRule type="cellIs" dxfId="999" priority="923" stopIfTrue="1" operator="lessThan">
      <formula>0</formula>
    </cfRule>
  </conditionalFormatting>
  <conditionalFormatting sqref="R835:R836">
    <cfRule type="cellIs" dxfId="998" priority="922" stopIfTrue="1" operator="lessThan">
      <formula>0</formula>
    </cfRule>
  </conditionalFormatting>
  <conditionalFormatting sqref="R842:R845">
    <cfRule type="cellIs" dxfId="997" priority="921" stopIfTrue="1" operator="lessThan">
      <formula>0</formula>
    </cfRule>
  </conditionalFormatting>
  <conditionalFormatting sqref="R848">
    <cfRule type="cellIs" dxfId="996" priority="920" stopIfTrue="1" operator="lessThan">
      <formula>0</formula>
    </cfRule>
  </conditionalFormatting>
  <conditionalFormatting sqref="R868:R875">
    <cfRule type="cellIs" dxfId="995" priority="919" stopIfTrue="1" operator="lessThan">
      <formula>0</formula>
    </cfRule>
  </conditionalFormatting>
  <conditionalFormatting sqref="R885:R886">
    <cfRule type="cellIs" dxfId="994" priority="918" stopIfTrue="1" operator="lessThan">
      <formula>0</formula>
    </cfRule>
  </conditionalFormatting>
  <conditionalFormatting sqref="R53">
    <cfRule type="cellIs" dxfId="993" priority="917" stopIfTrue="1" operator="lessThan">
      <formula>0</formula>
    </cfRule>
  </conditionalFormatting>
  <conditionalFormatting sqref="S115 S113:T113 S117 S383:T383">
    <cfRule type="cellIs" dxfId="992" priority="585" stopIfTrue="1" operator="lessThan">
      <formula>0</formula>
    </cfRule>
  </conditionalFormatting>
  <conditionalFormatting sqref="S570">
    <cfRule type="cellIs" dxfId="991" priority="514" stopIfTrue="1" operator="lessThan">
      <formula>0</formula>
    </cfRule>
  </conditionalFormatting>
  <conditionalFormatting sqref="T570">
    <cfRule type="cellIs" dxfId="990" priority="512" stopIfTrue="1" operator="lessThan">
      <formula>0</formula>
    </cfRule>
  </conditionalFormatting>
  <conditionalFormatting sqref="S570">
    <cfRule type="expression" dxfId="989" priority="513">
      <formula>(#REF!+#REF!)&lt;&gt;(#REF!+#REF!)</formula>
    </cfRule>
  </conditionalFormatting>
  <conditionalFormatting sqref="T570">
    <cfRule type="expression" dxfId="988" priority="511">
      <formula>(#REF!+#REF!)&lt;&gt;(#REF!+#REF!)</formula>
    </cfRule>
  </conditionalFormatting>
  <conditionalFormatting sqref="T115">
    <cfRule type="cellIs" dxfId="987" priority="164" stopIfTrue="1" operator="lessThan">
      <formula>0</formula>
    </cfRule>
  </conditionalFormatting>
  <conditionalFormatting sqref="T115">
    <cfRule type="expression" dxfId="986" priority="161">
      <formula>#REF!&lt;0</formula>
    </cfRule>
    <cfRule type="expression" dxfId="985" priority="162">
      <formula>AND($N$4="12",ABS(#REF!+#REF!)&gt;ABS(#REF!+#REF!),#REF!+#REF!&lt;0)</formula>
    </cfRule>
    <cfRule type="expression" dxfId="984" priority="163">
      <formula>AND(ABS(#REF!+#REF!)&gt;ABS(#REF!+#REF!),#REF!+#REF!&gt;0)</formula>
    </cfRule>
  </conditionalFormatting>
  <conditionalFormatting sqref="T117">
    <cfRule type="cellIs" dxfId="983" priority="160" stopIfTrue="1" operator="lessThan">
      <formula>0</formula>
    </cfRule>
  </conditionalFormatting>
  <conditionalFormatting sqref="T117">
    <cfRule type="expression" dxfId="982" priority="157">
      <formula>#REF!&lt;0</formula>
    </cfRule>
    <cfRule type="expression" dxfId="981" priority="158">
      <formula>AND($N$4="12",ABS(#REF!+#REF!)&gt;ABS(#REF!+#REF!),#REF!+#REF!&lt;0)</formula>
    </cfRule>
    <cfRule type="expression" dxfId="980" priority="159">
      <formula>AND(ABS(#REF!+#REF!)&gt;ABS(#REF!+#REF!),#REF!+#REF!&gt;0)</formula>
    </cfRule>
  </conditionalFormatting>
  <conditionalFormatting sqref="V53">
    <cfRule type="cellIs" dxfId="979" priority="135" operator="notEqual">
      <formula>0</formula>
    </cfRule>
  </conditionalFormatting>
  <conditionalFormatting sqref="V54">
    <cfRule type="cellIs" dxfId="978" priority="134" operator="notEqual">
      <formula>0</formula>
    </cfRule>
  </conditionalFormatting>
  <conditionalFormatting sqref="V13">
    <cfRule type="cellIs" dxfId="977" priority="133" operator="notEqual">
      <formula>0</formula>
    </cfRule>
  </conditionalFormatting>
  <conditionalFormatting sqref="V12">
    <cfRule type="cellIs" dxfId="976" priority="132" operator="notEqual">
      <formula>0</formula>
    </cfRule>
  </conditionalFormatting>
  <conditionalFormatting sqref="V10">
    <cfRule type="cellIs" dxfId="975" priority="131" operator="notEqual">
      <formula>0</formula>
    </cfRule>
  </conditionalFormatting>
  <conditionalFormatting sqref="V14:V15">
    <cfRule type="cellIs" dxfId="974" priority="130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73" priority="129" operator="notEqual">
      <formula>0</formula>
    </cfRule>
  </conditionalFormatting>
  <conditionalFormatting sqref="V60:V61">
    <cfRule type="cellIs" dxfId="972" priority="128" operator="notEqual">
      <formula>0</formula>
    </cfRule>
  </conditionalFormatting>
  <conditionalFormatting sqref="V26">
    <cfRule type="cellIs" dxfId="971" priority="127" operator="notEqual">
      <formula>0</formula>
    </cfRule>
  </conditionalFormatting>
  <conditionalFormatting sqref="V27:V52">
    <cfRule type="cellIs" dxfId="970" priority="126" operator="notEqual">
      <formula>0</formula>
    </cfRule>
  </conditionalFormatting>
  <conditionalFormatting sqref="V56:V59">
    <cfRule type="cellIs" dxfId="969" priority="125" operator="notEqual">
      <formula>0</formula>
    </cfRule>
  </conditionalFormatting>
  <conditionalFormatting sqref="V62:V69">
    <cfRule type="cellIs" dxfId="968" priority="124" operator="notEqual">
      <formula>0</formula>
    </cfRule>
  </conditionalFormatting>
  <conditionalFormatting sqref="V94:V101">
    <cfRule type="cellIs" dxfId="967" priority="123" operator="notEqual">
      <formula>0</formula>
    </cfRule>
  </conditionalFormatting>
  <conditionalFormatting sqref="V114">
    <cfRule type="cellIs" dxfId="966" priority="122" operator="notEqual">
      <formula>0</formula>
    </cfRule>
  </conditionalFormatting>
  <conditionalFormatting sqref="V116">
    <cfRule type="cellIs" dxfId="965" priority="121" operator="notEqual">
      <formula>0</formula>
    </cfRule>
  </conditionalFormatting>
  <conditionalFormatting sqref="V118">
    <cfRule type="cellIs" dxfId="964" priority="120" operator="notEqual">
      <formula>0</formula>
    </cfRule>
  </conditionalFormatting>
  <conditionalFormatting sqref="V122">
    <cfRule type="cellIs" dxfId="963" priority="119" operator="notEqual">
      <formula>0</formula>
    </cfRule>
  </conditionalFormatting>
  <conditionalFormatting sqref="V125">
    <cfRule type="cellIs" dxfId="962" priority="118" operator="notEqual">
      <formula>0</formula>
    </cfRule>
  </conditionalFormatting>
  <conditionalFormatting sqref="V127:V128">
    <cfRule type="cellIs" dxfId="961" priority="117" operator="notEqual">
      <formula>0</formula>
    </cfRule>
  </conditionalFormatting>
  <conditionalFormatting sqref="V130">
    <cfRule type="cellIs" dxfId="960" priority="116" operator="notEqual">
      <formula>0</formula>
    </cfRule>
  </conditionalFormatting>
  <conditionalFormatting sqref="V132:V133">
    <cfRule type="cellIs" dxfId="959" priority="115" operator="notEqual">
      <formula>0</formula>
    </cfRule>
  </conditionalFormatting>
  <conditionalFormatting sqref="V135">
    <cfRule type="cellIs" dxfId="958" priority="114" operator="notEqual">
      <formula>0</formula>
    </cfRule>
  </conditionalFormatting>
  <conditionalFormatting sqref="V139:V140">
    <cfRule type="cellIs" dxfId="957" priority="113" operator="notEqual">
      <formula>0</formula>
    </cfRule>
  </conditionalFormatting>
  <conditionalFormatting sqref="V142:V143">
    <cfRule type="cellIs" dxfId="956" priority="112" operator="notEqual">
      <formula>0</formula>
    </cfRule>
  </conditionalFormatting>
  <conditionalFormatting sqref="V146">
    <cfRule type="cellIs" dxfId="955" priority="111" operator="notEqual">
      <formula>0</formula>
    </cfRule>
  </conditionalFormatting>
  <conditionalFormatting sqref="V150:V151">
    <cfRule type="cellIs" dxfId="954" priority="110" operator="notEqual">
      <formula>0</formula>
    </cfRule>
  </conditionalFormatting>
  <conditionalFormatting sqref="V173:V175">
    <cfRule type="cellIs" dxfId="953" priority="109" operator="notEqual">
      <formula>0</formula>
    </cfRule>
  </conditionalFormatting>
  <conditionalFormatting sqref="V184">
    <cfRule type="cellIs" dxfId="952" priority="108" operator="notEqual">
      <formula>0</formula>
    </cfRule>
  </conditionalFormatting>
  <conditionalFormatting sqref="V186:V187">
    <cfRule type="cellIs" dxfId="951" priority="107" operator="notEqual">
      <formula>0</formula>
    </cfRule>
  </conditionalFormatting>
  <conditionalFormatting sqref="V190">
    <cfRule type="cellIs" dxfId="950" priority="106" operator="notEqual">
      <formula>0</formula>
    </cfRule>
  </conditionalFormatting>
  <conditionalFormatting sqref="V195">
    <cfRule type="cellIs" dxfId="949" priority="105" operator="notEqual">
      <formula>0</formula>
    </cfRule>
  </conditionalFormatting>
  <conditionalFormatting sqref="V197:V198">
    <cfRule type="cellIs" dxfId="948" priority="104" operator="notEqual">
      <formula>0</formula>
    </cfRule>
  </conditionalFormatting>
  <conditionalFormatting sqref="V220">
    <cfRule type="cellIs" dxfId="947" priority="103" operator="notEqual">
      <formula>0</formula>
    </cfRule>
  </conditionalFormatting>
  <conditionalFormatting sqref="V222">
    <cfRule type="cellIs" dxfId="946" priority="102" operator="notEqual">
      <formula>0</formula>
    </cfRule>
  </conditionalFormatting>
  <conditionalFormatting sqref="V224:V228">
    <cfRule type="cellIs" dxfId="945" priority="101" operator="notEqual">
      <formula>0</formula>
    </cfRule>
  </conditionalFormatting>
  <conditionalFormatting sqref="V232:V235">
    <cfRule type="cellIs" dxfId="944" priority="100" operator="notEqual">
      <formula>0</formula>
    </cfRule>
  </conditionalFormatting>
  <conditionalFormatting sqref="V237:V238">
    <cfRule type="cellIs" dxfId="943" priority="99" operator="notEqual">
      <formula>0</formula>
    </cfRule>
  </conditionalFormatting>
  <conditionalFormatting sqref="V241:V244">
    <cfRule type="cellIs" dxfId="942" priority="98" operator="notEqual">
      <formula>0</formula>
    </cfRule>
  </conditionalFormatting>
  <conditionalFormatting sqref="V251:V252">
    <cfRule type="cellIs" dxfId="941" priority="97" operator="notEqual">
      <formula>0</formula>
    </cfRule>
  </conditionalFormatting>
  <conditionalFormatting sqref="V257:V270">
    <cfRule type="cellIs" dxfId="940" priority="96" operator="notEqual">
      <formula>0</formula>
    </cfRule>
  </conditionalFormatting>
  <conditionalFormatting sqref="V284">
    <cfRule type="cellIs" dxfId="939" priority="95" operator="notEqual">
      <formula>0</formula>
    </cfRule>
  </conditionalFormatting>
  <conditionalFormatting sqref="V337">
    <cfRule type="cellIs" dxfId="938" priority="94" operator="notEqual">
      <formula>0</formula>
    </cfRule>
  </conditionalFormatting>
  <conditionalFormatting sqref="V364:V367">
    <cfRule type="cellIs" dxfId="937" priority="93" operator="notEqual">
      <formula>0</formula>
    </cfRule>
  </conditionalFormatting>
  <conditionalFormatting sqref="V380:V382">
    <cfRule type="cellIs" dxfId="936" priority="92" operator="notEqual">
      <formula>0</formula>
    </cfRule>
  </conditionalFormatting>
  <conditionalFormatting sqref="V416">
    <cfRule type="cellIs" dxfId="935" priority="91" operator="notEqual">
      <formula>0</formula>
    </cfRule>
  </conditionalFormatting>
  <conditionalFormatting sqref="V566:V569">
    <cfRule type="cellIs" dxfId="934" priority="90" operator="notEqual">
      <formula>0</formula>
    </cfRule>
  </conditionalFormatting>
  <conditionalFormatting sqref="V571:V572">
    <cfRule type="cellIs" dxfId="933" priority="89" operator="notEqual">
      <formula>0</formula>
    </cfRule>
  </conditionalFormatting>
  <conditionalFormatting sqref="V576:V578">
    <cfRule type="cellIs" dxfId="932" priority="88" operator="notEqual">
      <formula>0</formula>
    </cfRule>
  </conditionalFormatting>
  <conditionalFormatting sqref="V580">
    <cfRule type="cellIs" dxfId="931" priority="87" operator="notEqual">
      <formula>0</formula>
    </cfRule>
  </conditionalFormatting>
  <conditionalFormatting sqref="V835:V836">
    <cfRule type="cellIs" dxfId="930" priority="86" operator="notEqual">
      <formula>0</formula>
    </cfRule>
  </conditionalFormatting>
  <conditionalFormatting sqref="V842:V845">
    <cfRule type="cellIs" dxfId="929" priority="85" operator="notEqual">
      <formula>0</formula>
    </cfRule>
  </conditionalFormatting>
  <conditionalFormatting sqref="V848">
    <cfRule type="cellIs" dxfId="928" priority="84" operator="notEqual">
      <formula>0</formula>
    </cfRule>
  </conditionalFormatting>
  <conditionalFormatting sqref="V868:V875">
    <cfRule type="cellIs" dxfId="927" priority="83" operator="notEqual">
      <formula>0</formula>
    </cfRule>
  </conditionalFormatting>
  <conditionalFormatting sqref="V885:V886">
    <cfRule type="cellIs" dxfId="926" priority="82" operator="notEqual">
      <formula>0</formula>
    </cfRule>
  </conditionalFormatting>
  <conditionalFormatting sqref="V55">
    <cfRule type="cellIs" dxfId="925" priority="81" operator="notEqual">
      <formula>0</formula>
    </cfRule>
  </conditionalFormatting>
  <conditionalFormatting sqref="V71:V89">
    <cfRule type="cellIs" dxfId="924" priority="80" operator="notEqual">
      <formula>0</formula>
    </cfRule>
  </conditionalFormatting>
  <conditionalFormatting sqref="V103:V112">
    <cfRule type="cellIs" dxfId="923" priority="79" operator="notEqual">
      <formula>0</formula>
    </cfRule>
  </conditionalFormatting>
  <conditionalFormatting sqref="V115">
    <cfRule type="cellIs" dxfId="922" priority="78" operator="notEqual">
      <formula>0</formula>
    </cfRule>
  </conditionalFormatting>
  <conditionalFormatting sqref="V119">
    <cfRule type="cellIs" dxfId="921" priority="77" operator="notEqual">
      <formula>0</formula>
    </cfRule>
  </conditionalFormatting>
  <conditionalFormatting sqref="V123:V124">
    <cfRule type="cellIs" dxfId="920" priority="76" operator="notEqual">
      <formula>0</formula>
    </cfRule>
  </conditionalFormatting>
  <conditionalFormatting sqref="V126">
    <cfRule type="cellIs" dxfId="919" priority="75" operator="notEqual">
      <formula>0</formula>
    </cfRule>
  </conditionalFormatting>
  <conditionalFormatting sqref="V129">
    <cfRule type="cellIs" dxfId="918" priority="74" operator="notEqual">
      <formula>0</formula>
    </cfRule>
  </conditionalFormatting>
  <conditionalFormatting sqref="V131">
    <cfRule type="cellIs" dxfId="917" priority="73" operator="notEqual">
      <formula>0</formula>
    </cfRule>
  </conditionalFormatting>
  <conditionalFormatting sqref="V134">
    <cfRule type="cellIs" dxfId="916" priority="72" operator="notEqual">
      <formula>0</formula>
    </cfRule>
  </conditionalFormatting>
  <conditionalFormatting sqref="V136:V138">
    <cfRule type="cellIs" dxfId="915" priority="71" operator="notEqual">
      <formula>0</formula>
    </cfRule>
  </conditionalFormatting>
  <conditionalFormatting sqref="V141">
    <cfRule type="cellIs" dxfId="914" priority="70" operator="notEqual">
      <formula>0</formula>
    </cfRule>
  </conditionalFormatting>
  <conditionalFormatting sqref="V144:V145">
    <cfRule type="cellIs" dxfId="913" priority="69" operator="notEqual">
      <formula>0</formula>
    </cfRule>
  </conditionalFormatting>
  <conditionalFormatting sqref="V147:V149">
    <cfRule type="cellIs" dxfId="912" priority="68" operator="notEqual">
      <formula>0</formula>
    </cfRule>
  </conditionalFormatting>
  <conditionalFormatting sqref="V152:V159">
    <cfRule type="cellIs" dxfId="911" priority="67" operator="notEqual">
      <formula>0</formula>
    </cfRule>
  </conditionalFormatting>
  <conditionalFormatting sqref="V161:V172">
    <cfRule type="cellIs" dxfId="910" priority="66" operator="notEqual">
      <formula>0</formula>
    </cfRule>
  </conditionalFormatting>
  <conditionalFormatting sqref="V185">
    <cfRule type="cellIs" dxfId="909" priority="65" operator="notEqual">
      <formula>0</formula>
    </cfRule>
  </conditionalFormatting>
  <conditionalFormatting sqref="V188:V189">
    <cfRule type="cellIs" dxfId="908" priority="64" operator="notEqual">
      <formula>0</formula>
    </cfRule>
  </conditionalFormatting>
  <conditionalFormatting sqref="V196">
    <cfRule type="cellIs" dxfId="907" priority="63" operator="notEqual">
      <formula>0</formula>
    </cfRule>
  </conditionalFormatting>
  <conditionalFormatting sqref="V219">
    <cfRule type="cellIs" dxfId="906" priority="62" operator="notEqual">
      <formula>0</formula>
    </cfRule>
  </conditionalFormatting>
  <conditionalFormatting sqref="V221">
    <cfRule type="cellIs" dxfId="905" priority="61" operator="notEqual">
      <formula>0</formula>
    </cfRule>
  </conditionalFormatting>
  <conditionalFormatting sqref="V223">
    <cfRule type="cellIs" dxfId="904" priority="60" operator="notEqual">
      <formula>0</formula>
    </cfRule>
  </conditionalFormatting>
  <conditionalFormatting sqref="V229:V231">
    <cfRule type="cellIs" dxfId="903" priority="59" operator="notEqual">
      <formula>0</formula>
    </cfRule>
  </conditionalFormatting>
  <conditionalFormatting sqref="V236">
    <cfRule type="cellIs" dxfId="902" priority="58" operator="notEqual">
      <formula>0</formula>
    </cfRule>
  </conditionalFormatting>
  <conditionalFormatting sqref="V239:V240">
    <cfRule type="cellIs" dxfId="901" priority="57" operator="notEqual">
      <formula>0</formula>
    </cfRule>
  </conditionalFormatting>
  <conditionalFormatting sqref="V245:V250">
    <cfRule type="cellIs" dxfId="900" priority="56" operator="notEqual">
      <formula>0</formula>
    </cfRule>
  </conditionalFormatting>
  <conditionalFormatting sqref="V253:V256">
    <cfRule type="cellIs" dxfId="899" priority="55" operator="notEqual">
      <formula>0</formula>
    </cfRule>
  </conditionalFormatting>
  <conditionalFormatting sqref="V283">
    <cfRule type="cellIs" dxfId="898" priority="54" operator="notEqual">
      <formula>0</formula>
    </cfRule>
  </conditionalFormatting>
  <conditionalFormatting sqref="V286:V288">
    <cfRule type="cellIs" dxfId="897" priority="53" operator="notEqual">
      <formula>0</formula>
    </cfRule>
  </conditionalFormatting>
  <conditionalFormatting sqref="V289:V321">
    <cfRule type="cellIs" dxfId="896" priority="52" operator="notEqual">
      <formula>0</formula>
    </cfRule>
  </conditionalFormatting>
  <conditionalFormatting sqref="V323:V326">
    <cfRule type="cellIs" dxfId="895" priority="51" operator="notEqual">
      <formula>0</formula>
    </cfRule>
  </conditionalFormatting>
  <conditionalFormatting sqref="V331:V336">
    <cfRule type="cellIs" dxfId="894" priority="50" operator="notEqual">
      <formula>0</formula>
    </cfRule>
  </conditionalFormatting>
  <conditionalFormatting sqref="V338:V343">
    <cfRule type="cellIs" dxfId="893" priority="49" operator="notEqual">
      <formula>0</formula>
    </cfRule>
  </conditionalFormatting>
  <conditionalFormatting sqref="V346:V363">
    <cfRule type="cellIs" dxfId="892" priority="48" operator="notEqual">
      <formula>0</formula>
    </cfRule>
  </conditionalFormatting>
  <conditionalFormatting sqref="V368:V379">
    <cfRule type="cellIs" dxfId="891" priority="47" operator="notEqual">
      <formula>0</formula>
    </cfRule>
  </conditionalFormatting>
  <conditionalFormatting sqref="V415">
    <cfRule type="cellIs" dxfId="890" priority="46" operator="notEqual">
      <formula>0</formula>
    </cfRule>
  </conditionalFormatting>
  <conditionalFormatting sqref="V573:V575">
    <cfRule type="cellIs" dxfId="889" priority="45" operator="notEqual">
      <formula>0</formula>
    </cfRule>
  </conditionalFormatting>
  <conditionalFormatting sqref="V579">
    <cfRule type="cellIs" dxfId="888" priority="44" operator="notEqual">
      <formula>0</formula>
    </cfRule>
  </conditionalFormatting>
  <conditionalFormatting sqref="V604">
    <cfRule type="cellIs" dxfId="887" priority="43" operator="notEqual">
      <formula>0</formula>
    </cfRule>
  </conditionalFormatting>
  <conditionalFormatting sqref="V608">
    <cfRule type="cellIs" dxfId="886" priority="42" operator="notEqual">
      <formula>0</formula>
    </cfRule>
  </conditionalFormatting>
  <conditionalFormatting sqref="V832:V834">
    <cfRule type="cellIs" dxfId="885" priority="41" operator="notEqual">
      <formula>0</formula>
    </cfRule>
  </conditionalFormatting>
  <conditionalFormatting sqref="V837:V841">
    <cfRule type="cellIs" dxfId="884" priority="40" operator="notEqual">
      <formula>0</formula>
    </cfRule>
  </conditionalFormatting>
  <conditionalFormatting sqref="V846">
    <cfRule type="cellIs" dxfId="883" priority="39" operator="notEqual">
      <formula>0</formula>
    </cfRule>
  </conditionalFormatting>
  <conditionalFormatting sqref="V858:V867">
    <cfRule type="cellIs" dxfId="882" priority="38" operator="notEqual">
      <formula>0</formula>
    </cfRule>
  </conditionalFormatting>
  <conditionalFormatting sqref="V884">
    <cfRule type="cellIs" dxfId="881" priority="37" operator="notEqual">
      <formula>0</formula>
    </cfRule>
  </conditionalFormatting>
  <conditionalFormatting sqref="V117">
    <cfRule type="cellIs" dxfId="880" priority="36" operator="notEqual">
      <formula>0</formula>
    </cfRule>
  </conditionalFormatting>
  <conditionalFormatting sqref="V847">
    <cfRule type="cellIs" dxfId="879" priority="34" operator="equal">
      <formula>1</formula>
    </cfRule>
    <cfRule type="cellIs" dxfId="878" priority="35" operator="notEqual">
      <formula>0</formula>
    </cfRule>
  </conditionalFormatting>
  <conditionalFormatting sqref="V178">
    <cfRule type="cellIs" dxfId="877" priority="32" operator="equal">
      <formula>1</formula>
    </cfRule>
    <cfRule type="cellIs" dxfId="876" priority="33" operator="notEqual">
      <formula>0</formula>
    </cfRule>
  </conditionalFormatting>
  <conditionalFormatting sqref="V90:V93">
    <cfRule type="cellIs" dxfId="875" priority="30" operator="equal">
      <formula>1</formula>
    </cfRule>
    <cfRule type="cellIs" dxfId="874" priority="31" operator="notEqual">
      <formula>0</formula>
    </cfRule>
  </conditionalFormatting>
  <conditionalFormatting sqref="V16:V25">
    <cfRule type="cellIs" dxfId="873" priority="28" operator="equal">
      <formula>1</formula>
    </cfRule>
    <cfRule type="cellIs" dxfId="872" priority="29" operator="notEqual">
      <formula>0</formula>
    </cfRule>
  </conditionalFormatting>
  <conditionalFormatting sqref="V402:V409">
    <cfRule type="cellIs" dxfId="871" priority="26" operator="equal">
      <formula>1</formula>
    </cfRule>
    <cfRule type="cellIs" dxfId="870" priority="27" operator="notEqual">
      <formula>0</formula>
    </cfRule>
  </conditionalFormatting>
  <conditionalFormatting sqref="V640">
    <cfRule type="cellIs" dxfId="869" priority="24" operator="equal">
      <formula>1</formula>
    </cfRule>
    <cfRule type="cellIs" dxfId="868" priority="25" operator="notEqual">
      <formula>0</formula>
    </cfRule>
  </conditionalFormatting>
  <conditionalFormatting sqref="V667">
    <cfRule type="cellIs" dxfId="867" priority="22" operator="equal">
      <formula>1</formula>
    </cfRule>
    <cfRule type="cellIs" dxfId="866" priority="23" operator="notEqual">
      <formula>0</formula>
    </cfRule>
  </conditionalFormatting>
  <conditionalFormatting sqref="V763">
    <cfRule type="cellIs" dxfId="865" priority="20" operator="equal">
      <formula>1</formula>
    </cfRule>
    <cfRule type="cellIs" dxfId="864" priority="21" operator="notEqual">
      <formula>0</formula>
    </cfRule>
  </conditionalFormatting>
  <conditionalFormatting sqref="Q761:R761">
    <cfRule type="cellIs" dxfId="863" priority="18" stopIfTrue="1" operator="lessThan">
      <formula>0</formula>
    </cfRule>
  </conditionalFormatting>
  <conditionalFormatting sqref="V761">
    <cfRule type="cellIs" dxfId="862" priority="16" operator="equal">
      <formula>1</formula>
    </cfRule>
    <cfRule type="cellIs" dxfId="861" priority="17" operator="notEqual">
      <formula>0</formula>
    </cfRule>
  </conditionalFormatting>
  <conditionalFormatting sqref="H13:L13">
    <cfRule type="cellIs" dxfId="860" priority="15" operator="notEqual">
      <formula>0</formula>
    </cfRule>
  </conditionalFormatting>
  <conditionalFormatting sqref="S14:T112">
    <cfRule type="cellIs" dxfId="859" priority="14" stopIfTrue="1" operator="lessThan">
      <formula>0</formula>
    </cfRule>
  </conditionalFormatting>
  <conditionalFormatting sqref="S114:T114">
    <cfRule type="cellIs" dxfId="858" priority="13" stopIfTrue="1" operator="lessThan">
      <formula>0</formula>
    </cfRule>
  </conditionalFormatting>
  <conditionalFormatting sqref="S116:T116">
    <cfRule type="cellIs" dxfId="857" priority="12" stopIfTrue="1" operator="lessThan">
      <formula>0</formula>
    </cfRule>
  </conditionalFormatting>
  <conditionalFormatting sqref="S118:T335 S338:T382">
    <cfRule type="cellIs" dxfId="856" priority="11" stopIfTrue="1" operator="lessThan">
      <formula>0</formula>
    </cfRule>
  </conditionalFormatting>
  <conditionalFormatting sqref="S336:T337">
    <cfRule type="cellIs" dxfId="855" priority="10" stopIfTrue="1" operator="lessThan">
      <formula>0</formula>
    </cfRule>
  </conditionalFormatting>
  <conditionalFormatting sqref="S384:T565">
    <cfRule type="cellIs" dxfId="854" priority="9" stopIfTrue="1" operator="lessThan">
      <formula>0</formula>
    </cfRule>
  </conditionalFormatting>
  <conditionalFormatting sqref="S566:T569">
    <cfRule type="cellIs" dxfId="853" priority="8" stopIfTrue="1" operator="lessThan">
      <formula>0</formula>
    </cfRule>
  </conditionalFormatting>
  <conditionalFormatting sqref="S573:T828">
    <cfRule type="cellIs" dxfId="852" priority="7" stopIfTrue="1" operator="lessThan">
      <formula>0</formula>
    </cfRule>
  </conditionalFormatting>
  <conditionalFormatting sqref="S571:T572">
    <cfRule type="cellIs" dxfId="851" priority="6" stopIfTrue="1" operator="lessThan">
      <formula>0</formula>
    </cfRule>
  </conditionalFormatting>
  <conditionalFormatting sqref="S832:T887">
    <cfRule type="cellIs" dxfId="850" priority="5" stopIfTrue="1" operator="lessThan">
      <formula>0</formula>
    </cfRule>
  </conditionalFormatting>
  <conditionalFormatting sqref="R115">
    <cfRule type="cellIs" dxfId="849" priority="4" stopIfTrue="1" operator="lessThan">
      <formula>0</formula>
    </cfRule>
  </conditionalFormatting>
  <conditionalFormatting sqref="R114">
    <cfRule type="cellIs" dxfId="848" priority="3" stopIfTrue="1" operator="lessThan">
      <formula>0</formula>
    </cfRule>
  </conditionalFormatting>
  <conditionalFormatting sqref="R117">
    <cfRule type="cellIs" dxfId="847" priority="2" stopIfTrue="1" operator="lessThan">
      <formula>0</formula>
    </cfRule>
  </conditionalFormatting>
  <conditionalFormatting sqref="R116">
    <cfRule type="cellIs" dxfId="846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дек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12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5" t="str">
        <f>+'TRIAL-BALANCE'!H12:K12</f>
        <v>31 декември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Q901:S902 Q910:S911 Q904:S905 O907:O908 Q907:S908 O898:O899 O910:O911 O901:O902 O904:O905 O831:P887 O13:T13 O338:P828 O14:P335">
    <cfRule type="cellIs" dxfId="845" priority="1135" stopIfTrue="1" operator="lessThan">
      <formula>0</formula>
    </cfRule>
  </conditionalFormatting>
  <conditionalFormatting sqref="P898:P899 T898:T899 P904:P905 T904:T905 P907:P908 T907:T908 T910:T911 P910:P911">
    <cfRule type="cellIs" dxfId="844" priority="1136" stopIfTrue="1" operator="equal">
      <formula>0</formula>
    </cfRule>
  </conditionalFormatting>
  <conditionalFormatting sqref="M890 O890:U890 O829:P829 M888:U888">
    <cfRule type="cellIs" dxfId="843" priority="1137" stopIfTrue="1" operator="lessThan">
      <formula>0</formula>
    </cfRule>
  </conditionalFormatting>
  <conditionalFormatting sqref="O2 Q2 S2">
    <cfRule type="cellIs" dxfId="842" priority="1138" stopIfTrue="1" operator="equal">
      <formula>"""O K"""</formula>
    </cfRule>
  </conditionalFormatting>
  <conditionalFormatting sqref="T2 T4 R2 R4 P2 P4">
    <cfRule type="cellIs" dxfId="841" priority="1139" stopIfTrue="1" operator="equal">
      <formula>"O K"</formula>
    </cfRule>
    <cfRule type="cellIs" dxfId="840" priority="1140" stopIfTrue="1" operator="notEqual">
      <formula>"O K"</formula>
    </cfRule>
  </conditionalFormatting>
  <conditionalFormatting sqref="E12:F12">
    <cfRule type="cellIs" dxfId="839" priority="1141" stopIfTrue="1" operator="equal">
      <formula>0</formula>
    </cfRule>
  </conditionalFormatting>
  <conditionalFormatting sqref="N10">
    <cfRule type="cellIs" dxfId="838" priority="1142" stopIfTrue="1" operator="equal">
      <formula>0</formula>
    </cfRule>
  </conditionalFormatting>
  <conditionalFormatting sqref="E2:L2 C6:E6 G6:L6 C8">
    <cfRule type="cellIs" dxfId="837" priority="1143" stopIfTrue="1" operator="equal">
      <formula>0</formula>
    </cfRule>
  </conditionalFormatting>
  <conditionalFormatting sqref="G8:H8">
    <cfRule type="cellIs" dxfId="836" priority="1125" stopIfTrue="1" operator="equal">
      <formula>0</formula>
    </cfRule>
  </conditionalFormatting>
  <conditionalFormatting sqref="J8:L8">
    <cfRule type="cellIs" dxfId="835" priority="1124" stopIfTrue="1" operator="equal">
      <formula>0</formula>
    </cfRule>
  </conditionalFormatting>
  <conditionalFormatting sqref="P901:P902">
    <cfRule type="cellIs" dxfId="834" priority="1123" stopIfTrue="1" operator="equal">
      <formula>0</formula>
    </cfRule>
  </conditionalFormatting>
  <conditionalFormatting sqref="T901:T902">
    <cfRule type="cellIs" dxfId="833" priority="1122" stopIfTrue="1" operator="equal">
      <formula>0</formula>
    </cfRule>
  </conditionalFormatting>
  <conditionalFormatting sqref="O336:P337">
    <cfRule type="cellIs" dxfId="832" priority="1121" stopIfTrue="1" operator="lessThan">
      <formula>0</formula>
    </cfRule>
  </conditionalFormatting>
  <conditionalFormatting sqref="E2:L2 C8">
    <cfRule type="cellIs" dxfId="831" priority="1119" stopIfTrue="1" operator="equal">
      <formula>0</formula>
    </cfRule>
  </conditionalFormatting>
  <conditionalFormatting sqref="K10:L10">
    <cfRule type="cellIs" dxfId="830" priority="1118" stopIfTrue="1" operator="equal">
      <formula>0</formula>
    </cfRule>
  </conditionalFormatting>
  <conditionalFormatting sqref="D4">
    <cfRule type="cellIs" dxfId="829" priority="1108" stopIfTrue="1" operator="between">
      <formula>1000000000000</formula>
      <formula>9999999999999990</formula>
    </cfRule>
    <cfRule type="cellIs" dxfId="828" priority="1109" stopIfTrue="1" operator="between">
      <formula>1000000000</formula>
      <formula>999999999999</formula>
    </cfRule>
    <cfRule type="cellIs" dxfId="827" priority="1110" stopIfTrue="1" operator="between">
      <formula>10000</formula>
      <formula>99999999</formula>
    </cfRule>
    <cfRule type="cellIs" dxfId="826" priority="1111" stopIfTrue="1" operator="between">
      <formula>10</formula>
      <formula>9999</formula>
    </cfRule>
  </conditionalFormatting>
  <conditionalFormatting sqref="D4">
    <cfRule type="cellIs" dxfId="825" priority="1107" operator="equal">
      <formula>0</formula>
    </cfRule>
  </conditionalFormatting>
  <conditionalFormatting sqref="A3:C5">
    <cfRule type="cellIs" dxfId="824" priority="1106" operator="equal">
      <formula>"Код на общински разпоредител с бюджет"</formula>
    </cfRule>
  </conditionalFormatting>
  <conditionalFormatting sqref="G4:L4">
    <cfRule type="cellIs" dxfId="823" priority="1100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822" priority="1098" stopIfTrue="1" operator="lessThan">
      <formula>0</formula>
    </cfRule>
  </conditionalFormatting>
  <conditionalFormatting sqref="U829">
    <cfRule type="cellIs" dxfId="821" priority="1099" stopIfTrue="1" operator="lessThan">
      <formula>0</formula>
    </cfRule>
  </conditionalFormatting>
  <conditionalFormatting sqref="Q763:R763">
    <cfRule type="cellIs" dxfId="820" priority="1092" stopIfTrue="1" operator="lessThan">
      <formula>0</formula>
    </cfRule>
  </conditionalFormatting>
  <conditionalFormatting sqref="Q336:Q337">
    <cfRule type="cellIs" dxfId="819" priority="1091" stopIfTrue="1" operator="lessThan">
      <formula>0</formula>
    </cfRule>
  </conditionalFormatting>
  <conditionalFormatting sqref="R56:R59">
    <cfRule type="cellIs" dxfId="818" priority="1079" stopIfTrue="1" operator="lessThan">
      <formula>0</formula>
    </cfRule>
  </conditionalFormatting>
  <conditionalFormatting sqref="R62:R69">
    <cfRule type="cellIs" dxfId="817" priority="1078" stopIfTrue="1" operator="lessThan">
      <formula>0</formula>
    </cfRule>
  </conditionalFormatting>
  <conditionalFormatting sqref="R26:R52">
    <cfRule type="cellIs" dxfId="816" priority="1077" stopIfTrue="1" operator="lessThan">
      <formula>0</formula>
    </cfRule>
  </conditionalFormatting>
  <conditionalFormatting sqref="R71:R89">
    <cfRule type="cellIs" dxfId="815" priority="1076" stopIfTrue="1" operator="lessThan">
      <formula>0</formula>
    </cfRule>
  </conditionalFormatting>
  <conditionalFormatting sqref="R103:R112">
    <cfRule type="cellIs" dxfId="814" priority="1075" stopIfTrue="1" operator="lessThan">
      <formula>0</formula>
    </cfRule>
  </conditionalFormatting>
  <conditionalFormatting sqref="R118">
    <cfRule type="cellIs" dxfId="813" priority="1074" stopIfTrue="1" operator="lessThan">
      <formula>0</formula>
    </cfRule>
  </conditionalFormatting>
  <conditionalFormatting sqref="R122">
    <cfRule type="cellIs" dxfId="812" priority="1073" stopIfTrue="1" operator="lessThan">
      <formula>0</formula>
    </cfRule>
  </conditionalFormatting>
  <conditionalFormatting sqref="R125">
    <cfRule type="cellIs" dxfId="811" priority="1072" stopIfTrue="1" operator="lessThan">
      <formula>0</formula>
    </cfRule>
  </conditionalFormatting>
  <conditionalFormatting sqref="R127">
    <cfRule type="cellIs" dxfId="810" priority="1071" stopIfTrue="1" operator="lessThan">
      <formula>0</formula>
    </cfRule>
  </conditionalFormatting>
  <conditionalFormatting sqref="R128">
    <cfRule type="cellIs" dxfId="809" priority="1070" stopIfTrue="1" operator="lessThan">
      <formula>0</formula>
    </cfRule>
  </conditionalFormatting>
  <conditionalFormatting sqref="R130">
    <cfRule type="cellIs" dxfId="808" priority="1069" stopIfTrue="1" operator="lessThan">
      <formula>0</formula>
    </cfRule>
  </conditionalFormatting>
  <conditionalFormatting sqref="R132">
    <cfRule type="cellIs" dxfId="807" priority="1068" stopIfTrue="1" operator="lessThan">
      <formula>0</formula>
    </cfRule>
  </conditionalFormatting>
  <conditionalFormatting sqref="R133">
    <cfRule type="cellIs" dxfId="806" priority="1067" stopIfTrue="1" operator="lessThan">
      <formula>0</formula>
    </cfRule>
  </conditionalFormatting>
  <conditionalFormatting sqref="R135">
    <cfRule type="cellIs" dxfId="805" priority="1066" stopIfTrue="1" operator="lessThan">
      <formula>0</formula>
    </cfRule>
  </conditionalFormatting>
  <conditionalFormatting sqref="R123">
    <cfRule type="cellIs" dxfId="804" priority="1065" stopIfTrue="1" operator="lessThan">
      <formula>0</formula>
    </cfRule>
  </conditionalFormatting>
  <conditionalFormatting sqref="R124">
    <cfRule type="cellIs" dxfId="803" priority="1064" stopIfTrue="1" operator="lessThan">
      <formula>0</formula>
    </cfRule>
  </conditionalFormatting>
  <conditionalFormatting sqref="R126">
    <cfRule type="cellIs" dxfId="802" priority="1063" stopIfTrue="1" operator="lessThan">
      <formula>0</formula>
    </cfRule>
  </conditionalFormatting>
  <conditionalFormatting sqref="R129">
    <cfRule type="cellIs" dxfId="801" priority="1062" stopIfTrue="1" operator="lessThan">
      <formula>0</formula>
    </cfRule>
  </conditionalFormatting>
  <conditionalFormatting sqref="R131">
    <cfRule type="cellIs" dxfId="800" priority="1061" stopIfTrue="1" operator="lessThan">
      <formula>0</formula>
    </cfRule>
  </conditionalFormatting>
  <conditionalFormatting sqref="R134">
    <cfRule type="cellIs" dxfId="799" priority="1060" stopIfTrue="1" operator="lessThan">
      <formula>0</formula>
    </cfRule>
  </conditionalFormatting>
  <conditionalFormatting sqref="R136:R138">
    <cfRule type="cellIs" dxfId="798" priority="1059" stopIfTrue="1" operator="lessThan">
      <formula>0</formula>
    </cfRule>
  </conditionalFormatting>
  <conditionalFormatting sqref="R141">
    <cfRule type="cellIs" dxfId="797" priority="1058" stopIfTrue="1" operator="lessThan">
      <formula>0</formula>
    </cfRule>
  </conditionalFormatting>
  <conditionalFormatting sqref="R144:R145">
    <cfRule type="cellIs" dxfId="796" priority="1057" stopIfTrue="1" operator="lessThan">
      <formula>0</formula>
    </cfRule>
  </conditionalFormatting>
  <conditionalFormatting sqref="R147:R149">
    <cfRule type="cellIs" dxfId="795" priority="1056" stopIfTrue="1" operator="lessThan">
      <formula>0</formula>
    </cfRule>
  </conditionalFormatting>
  <conditionalFormatting sqref="R139">
    <cfRule type="cellIs" dxfId="794" priority="1054" stopIfTrue="1" operator="lessThan">
      <formula>0</formula>
    </cfRule>
  </conditionalFormatting>
  <conditionalFormatting sqref="R140">
    <cfRule type="cellIs" dxfId="793" priority="1052" stopIfTrue="1" operator="lessThan">
      <formula>0</formula>
    </cfRule>
  </conditionalFormatting>
  <conditionalFormatting sqref="R142">
    <cfRule type="cellIs" dxfId="792" priority="1050" stopIfTrue="1" operator="lessThan">
      <formula>0</formula>
    </cfRule>
  </conditionalFormatting>
  <conditionalFormatting sqref="R143">
    <cfRule type="cellIs" dxfId="791" priority="1048" stopIfTrue="1" operator="lessThan">
      <formula>0</formula>
    </cfRule>
  </conditionalFormatting>
  <conditionalFormatting sqref="R146">
    <cfRule type="cellIs" dxfId="790" priority="1046" stopIfTrue="1" operator="lessThan">
      <formula>0</formula>
    </cfRule>
  </conditionalFormatting>
  <conditionalFormatting sqref="R150">
    <cfRule type="cellIs" dxfId="789" priority="1044" stopIfTrue="1" operator="lessThan">
      <formula>0</formula>
    </cfRule>
  </conditionalFormatting>
  <conditionalFormatting sqref="R151">
    <cfRule type="cellIs" dxfId="788" priority="1042" stopIfTrue="1" operator="lessThan">
      <formula>0</formula>
    </cfRule>
  </conditionalFormatting>
  <conditionalFormatting sqref="R152">
    <cfRule type="cellIs" dxfId="787" priority="1041" stopIfTrue="1" operator="lessThan">
      <formula>0</formula>
    </cfRule>
  </conditionalFormatting>
  <conditionalFormatting sqref="R153">
    <cfRule type="cellIs" dxfId="786" priority="1040" stopIfTrue="1" operator="lessThan">
      <formula>0</formula>
    </cfRule>
  </conditionalFormatting>
  <conditionalFormatting sqref="R154:R159">
    <cfRule type="cellIs" dxfId="785" priority="1039" stopIfTrue="1" operator="lessThan">
      <formula>0</formula>
    </cfRule>
  </conditionalFormatting>
  <conditionalFormatting sqref="R161:R172">
    <cfRule type="cellIs" dxfId="784" priority="1038" stopIfTrue="1" operator="lessThan">
      <formula>0</formula>
    </cfRule>
  </conditionalFormatting>
  <conditionalFormatting sqref="R173:R175">
    <cfRule type="cellIs" dxfId="783" priority="1037" stopIfTrue="1" operator="lessThan">
      <formula>0</formula>
    </cfRule>
  </conditionalFormatting>
  <conditionalFormatting sqref="R184">
    <cfRule type="cellIs" dxfId="782" priority="1035" stopIfTrue="1" operator="lessThan">
      <formula>0</formula>
    </cfRule>
  </conditionalFormatting>
  <conditionalFormatting sqref="R186:R187">
    <cfRule type="cellIs" dxfId="781" priority="1033" stopIfTrue="1" operator="lessThan">
      <formula>0</formula>
    </cfRule>
  </conditionalFormatting>
  <conditionalFormatting sqref="R190">
    <cfRule type="cellIs" dxfId="780" priority="1031" stopIfTrue="1" operator="lessThan">
      <formula>0</formula>
    </cfRule>
  </conditionalFormatting>
  <conditionalFormatting sqref="R185">
    <cfRule type="cellIs" dxfId="779" priority="1030" stopIfTrue="1" operator="lessThan">
      <formula>0</formula>
    </cfRule>
  </conditionalFormatting>
  <conditionalFormatting sqref="R188:R189">
    <cfRule type="cellIs" dxfId="778" priority="1029" stopIfTrue="1" operator="lessThan">
      <formula>0</formula>
    </cfRule>
  </conditionalFormatting>
  <conditionalFormatting sqref="R196">
    <cfRule type="cellIs" dxfId="777" priority="1028" stopIfTrue="1" operator="lessThan">
      <formula>0</formula>
    </cfRule>
  </conditionalFormatting>
  <conditionalFormatting sqref="R195">
    <cfRule type="cellIs" dxfId="776" priority="1026" stopIfTrue="1" operator="lessThan">
      <formula>0</formula>
    </cfRule>
  </conditionalFormatting>
  <conditionalFormatting sqref="R197:R198">
    <cfRule type="cellIs" dxfId="775" priority="1024" stopIfTrue="1" operator="lessThan">
      <formula>0</formula>
    </cfRule>
  </conditionalFormatting>
  <conditionalFormatting sqref="R220">
    <cfRule type="cellIs" dxfId="774" priority="1022" stopIfTrue="1" operator="lessThan">
      <formula>0</formula>
    </cfRule>
  </conditionalFormatting>
  <conditionalFormatting sqref="R222">
    <cfRule type="cellIs" dxfId="773" priority="1020" stopIfTrue="1" operator="lessThan">
      <formula>0</formula>
    </cfRule>
  </conditionalFormatting>
  <conditionalFormatting sqref="R224:R228">
    <cfRule type="cellIs" dxfId="772" priority="1018" stopIfTrue="1" operator="lessThan">
      <formula>0</formula>
    </cfRule>
  </conditionalFormatting>
  <conditionalFormatting sqref="R219">
    <cfRule type="cellIs" dxfId="771" priority="1017" stopIfTrue="1" operator="lessThan">
      <formula>0</formula>
    </cfRule>
  </conditionalFormatting>
  <conditionalFormatting sqref="R221">
    <cfRule type="cellIs" dxfId="770" priority="1016" stopIfTrue="1" operator="lessThan">
      <formula>0</formula>
    </cfRule>
  </conditionalFormatting>
  <conditionalFormatting sqref="R223">
    <cfRule type="cellIs" dxfId="769" priority="1015" stopIfTrue="1" operator="lessThan">
      <formula>0</formula>
    </cfRule>
  </conditionalFormatting>
  <conditionalFormatting sqref="R229:R231">
    <cfRule type="cellIs" dxfId="768" priority="1014" stopIfTrue="1" operator="lessThan">
      <formula>0</formula>
    </cfRule>
  </conditionalFormatting>
  <conditionalFormatting sqref="R232:R235">
    <cfRule type="cellIs" dxfId="767" priority="1012" stopIfTrue="1" operator="lessThan">
      <formula>0</formula>
    </cfRule>
  </conditionalFormatting>
  <conditionalFormatting sqref="R237:R238">
    <cfRule type="cellIs" dxfId="766" priority="1010" stopIfTrue="1" operator="lessThan">
      <formula>0</formula>
    </cfRule>
  </conditionalFormatting>
  <conditionalFormatting sqref="R241:R244">
    <cfRule type="cellIs" dxfId="765" priority="1008" stopIfTrue="1" operator="lessThan">
      <formula>0</formula>
    </cfRule>
  </conditionalFormatting>
  <conditionalFormatting sqref="R251:R252">
    <cfRule type="cellIs" dxfId="764" priority="1006" stopIfTrue="1" operator="lessThan">
      <formula>0</formula>
    </cfRule>
  </conditionalFormatting>
  <conditionalFormatting sqref="R257:R270">
    <cfRule type="cellIs" dxfId="763" priority="1004" stopIfTrue="1" operator="lessThan">
      <formula>0</formula>
    </cfRule>
  </conditionalFormatting>
  <conditionalFormatting sqref="R284">
    <cfRule type="cellIs" dxfId="762" priority="1002" stopIfTrue="1" operator="lessThan">
      <formula>0</formula>
    </cfRule>
  </conditionalFormatting>
  <conditionalFormatting sqref="R236">
    <cfRule type="cellIs" dxfId="761" priority="1001" stopIfTrue="1" operator="lessThan">
      <formula>0</formula>
    </cfRule>
  </conditionalFormatting>
  <conditionalFormatting sqref="R239:R240">
    <cfRule type="cellIs" dxfId="760" priority="1000" stopIfTrue="1" operator="lessThan">
      <formula>0</formula>
    </cfRule>
  </conditionalFormatting>
  <conditionalFormatting sqref="R245:R250">
    <cfRule type="cellIs" dxfId="759" priority="999" stopIfTrue="1" operator="lessThan">
      <formula>0</formula>
    </cfRule>
  </conditionalFormatting>
  <conditionalFormatting sqref="R253:R256">
    <cfRule type="cellIs" dxfId="758" priority="998" stopIfTrue="1" operator="lessThan">
      <formula>0</formula>
    </cfRule>
  </conditionalFormatting>
  <conditionalFormatting sqref="R283">
    <cfRule type="cellIs" dxfId="757" priority="997" stopIfTrue="1" operator="lessThan">
      <formula>0</formula>
    </cfRule>
  </conditionalFormatting>
  <conditionalFormatting sqref="R287:R288">
    <cfRule type="cellIs" dxfId="756" priority="996" stopIfTrue="1" operator="lessThan">
      <formula>0</formula>
    </cfRule>
  </conditionalFormatting>
  <conditionalFormatting sqref="R291:R292">
    <cfRule type="cellIs" dxfId="755" priority="995" stopIfTrue="1" operator="lessThan">
      <formula>0</formula>
    </cfRule>
  </conditionalFormatting>
  <conditionalFormatting sqref="R289:R290">
    <cfRule type="cellIs" dxfId="754" priority="994" stopIfTrue="1" operator="lessThan">
      <formula>0</formula>
    </cfRule>
  </conditionalFormatting>
  <conditionalFormatting sqref="R293">
    <cfRule type="cellIs" dxfId="753" priority="992" stopIfTrue="1" operator="lessThan">
      <formula>0</formula>
    </cfRule>
  </conditionalFormatting>
  <conditionalFormatting sqref="R294:R321">
    <cfRule type="cellIs" dxfId="752" priority="990" stopIfTrue="1" operator="lessThan">
      <formula>0</formula>
    </cfRule>
  </conditionalFormatting>
  <conditionalFormatting sqref="R323:R326">
    <cfRule type="cellIs" dxfId="751" priority="989" stopIfTrue="1" operator="lessThan">
      <formula>0</formula>
    </cfRule>
  </conditionalFormatting>
  <conditionalFormatting sqref="R331:R336">
    <cfRule type="cellIs" dxfId="750" priority="988" stopIfTrue="1" operator="lessThan">
      <formula>0</formula>
    </cfRule>
  </conditionalFormatting>
  <conditionalFormatting sqref="R338:R343">
    <cfRule type="cellIs" dxfId="749" priority="987" stopIfTrue="1" operator="lessThan">
      <formula>0</formula>
    </cfRule>
  </conditionalFormatting>
  <conditionalFormatting sqref="R346:R363">
    <cfRule type="cellIs" dxfId="748" priority="986" stopIfTrue="1" operator="lessThan">
      <formula>0</formula>
    </cfRule>
  </conditionalFormatting>
  <conditionalFormatting sqref="R368:R379">
    <cfRule type="cellIs" dxfId="747" priority="985" stopIfTrue="1" operator="lessThan">
      <formula>0</formula>
    </cfRule>
  </conditionalFormatting>
  <conditionalFormatting sqref="R337">
    <cfRule type="cellIs" dxfId="746" priority="983" stopIfTrue="1" operator="lessThan">
      <formula>0</formula>
    </cfRule>
  </conditionalFormatting>
  <conditionalFormatting sqref="R364:R367">
    <cfRule type="cellIs" dxfId="745" priority="981" stopIfTrue="1" operator="lessThan">
      <formula>0</formula>
    </cfRule>
  </conditionalFormatting>
  <conditionalFormatting sqref="R380:R382">
    <cfRule type="cellIs" dxfId="744" priority="979" stopIfTrue="1" operator="lessThan">
      <formula>0</formula>
    </cfRule>
  </conditionalFormatting>
  <conditionalFormatting sqref="R415">
    <cfRule type="cellIs" dxfId="743" priority="978" stopIfTrue="1" operator="lessThan">
      <formula>0</formula>
    </cfRule>
  </conditionalFormatting>
  <conditionalFormatting sqref="R416">
    <cfRule type="cellIs" dxfId="742" priority="976" stopIfTrue="1" operator="lessThan">
      <formula>0</formula>
    </cfRule>
  </conditionalFormatting>
  <conditionalFormatting sqref="R566:R569">
    <cfRule type="cellIs" dxfId="741" priority="970" stopIfTrue="1" operator="lessThan">
      <formula>0</formula>
    </cfRule>
  </conditionalFormatting>
  <conditionalFormatting sqref="R571:R572">
    <cfRule type="cellIs" dxfId="740" priority="968" stopIfTrue="1" operator="lessThan">
      <formula>0</formula>
    </cfRule>
  </conditionalFormatting>
  <conditionalFormatting sqref="R576:R578">
    <cfRule type="cellIs" dxfId="739" priority="966" stopIfTrue="1" operator="lessThan">
      <formula>0</formula>
    </cfRule>
  </conditionalFormatting>
  <conditionalFormatting sqref="R580">
    <cfRule type="cellIs" dxfId="738" priority="964" stopIfTrue="1" operator="lessThan">
      <formula>0</formula>
    </cfRule>
  </conditionalFormatting>
  <conditionalFormatting sqref="R573:R575">
    <cfRule type="cellIs" dxfId="737" priority="963" stopIfTrue="1" operator="lessThan">
      <formula>0</formula>
    </cfRule>
  </conditionalFormatting>
  <conditionalFormatting sqref="R579">
    <cfRule type="cellIs" dxfId="736" priority="962" stopIfTrue="1" operator="lessThan">
      <formula>0</formula>
    </cfRule>
  </conditionalFormatting>
  <conditionalFormatting sqref="R604">
    <cfRule type="cellIs" dxfId="735" priority="961" stopIfTrue="1" operator="lessThan">
      <formula>0</formula>
    </cfRule>
  </conditionalFormatting>
  <conditionalFormatting sqref="R608">
    <cfRule type="cellIs" dxfId="734" priority="960" stopIfTrue="1" operator="lessThan">
      <formula>0</formula>
    </cfRule>
  </conditionalFormatting>
  <conditionalFormatting sqref="R832:R834">
    <cfRule type="cellIs" dxfId="733" priority="959" stopIfTrue="1" operator="lessThan">
      <formula>0</formula>
    </cfRule>
  </conditionalFormatting>
  <conditionalFormatting sqref="R837:R841">
    <cfRule type="cellIs" dxfId="732" priority="958" stopIfTrue="1" operator="lessThan">
      <formula>0</formula>
    </cfRule>
  </conditionalFormatting>
  <conditionalFormatting sqref="R846">
    <cfRule type="cellIs" dxfId="731" priority="957" stopIfTrue="1" operator="lessThan">
      <formula>0</formula>
    </cfRule>
  </conditionalFormatting>
  <conditionalFormatting sqref="R858:R867">
    <cfRule type="cellIs" dxfId="730" priority="956" stopIfTrue="1" operator="lessThan">
      <formula>0</formula>
    </cfRule>
  </conditionalFormatting>
  <conditionalFormatting sqref="R884">
    <cfRule type="cellIs" dxfId="729" priority="955" stopIfTrue="1" operator="lessThan">
      <formula>0</formula>
    </cfRule>
  </conditionalFormatting>
  <conditionalFormatting sqref="R887">
    <cfRule type="cellIs" dxfId="728" priority="954" stopIfTrue="1" operator="lessThan">
      <formula>0</formula>
    </cfRule>
  </conditionalFormatting>
  <conditionalFormatting sqref="R835:R836">
    <cfRule type="cellIs" dxfId="727" priority="953" stopIfTrue="1" operator="lessThan">
      <formula>0</formula>
    </cfRule>
  </conditionalFormatting>
  <conditionalFormatting sqref="R842:R845">
    <cfRule type="cellIs" dxfId="726" priority="952" stopIfTrue="1" operator="lessThan">
      <formula>0</formula>
    </cfRule>
  </conditionalFormatting>
  <conditionalFormatting sqref="R848">
    <cfRule type="cellIs" dxfId="725" priority="951" stopIfTrue="1" operator="lessThan">
      <formula>0</formula>
    </cfRule>
  </conditionalFormatting>
  <conditionalFormatting sqref="R868:R875">
    <cfRule type="cellIs" dxfId="724" priority="950" stopIfTrue="1" operator="lessThan">
      <formula>0</formula>
    </cfRule>
  </conditionalFormatting>
  <conditionalFormatting sqref="R885:R886">
    <cfRule type="cellIs" dxfId="723" priority="949" stopIfTrue="1" operator="lessThan">
      <formula>0</formula>
    </cfRule>
  </conditionalFormatting>
  <conditionalFormatting sqref="R53">
    <cfRule type="cellIs" dxfId="722" priority="948" stopIfTrue="1" operator="lessThan">
      <formula>0</formula>
    </cfRule>
  </conditionalFormatting>
  <conditionalFormatting sqref="Q829:T829">
    <cfRule type="cellIs" dxfId="721" priority="671" stopIfTrue="1" operator="lessThan">
      <formula>0</formula>
    </cfRule>
  </conditionalFormatting>
  <conditionalFormatting sqref="V53">
    <cfRule type="cellIs" dxfId="720" priority="148" operator="notEqual">
      <formula>0</formula>
    </cfRule>
  </conditionalFormatting>
  <conditionalFormatting sqref="V54">
    <cfRule type="cellIs" dxfId="719" priority="147" operator="notEqual">
      <formula>0</formula>
    </cfRule>
  </conditionalFormatting>
  <conditionalFormatting sqref="V13">
    <cfRule type="cellIs" dxfId="718" priority="146" operator="notEqual">
      <formula>0</formula>
    </cfRule>
  </conditionalFormatting>
  <conditionalFormatting sqref="V12">
    <cfRule type="cellIs" dxfId="717" priority="145" operator="notEqual">
      <formula>0</formula>
    </cfRule>
  </conditionalFormatting>
  <conditionalFormatting sqref="V10">
    <cfRule type="cellIs" dxfId="716" priority="144" operator="notEqual">
      <formula>0</formula>
    </cfRule>
  </conditionalFormatting>
  <conditionalFormatting sqref="V14:V15">
    <cfRule type="cellIs" dxfId="715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14" priority="142" operator="notEqual">
      <formula>0</formula>
    </cfRule>
  </conditionalFormatting>
  <conditionalFormatting sqref="V60:V61">
    <cfRule type="cellIs" dxfId="713" priority="141" operator="notEqual">
      <formula>0</formula>
    </cfRule>
  </conditionalFormatting>
  <conditionalFormatting sqref="V26">
    <cfRule type="cellIs" dxfId="712" priority="140" operator="notEqual">
      <formula>0</formula>
    </cfRule>
  </conditionalFormatting>
  <conditionalFormatting sqref="V27:V52">
    <cfRule type="cellIs" dxfId="711" priority="139" operator="notEqual">
      <formula>0</formula>
    </cfRule>
  </conditionalFormatting>
  <conditionalFormatting sqref="V56:V59">
    <cfRule type="cellIs" dxfId="710" priority="138" operator="notEqual">
      <formula>0</formula>
    </cfRule>
  </conditionalFormatting>
  <conditionalFormatting sqref="V62:V69">
    <cfRule type="cellIs" dxfId="709" priority="137" operator="notEqual">
      <formula>0</formula>
    </cfRule>
  </conditionalFormatting>
  <conditionalFormatting sqref="V94:V101">
    <cfRule type="cellIs" dxfId="708" priority="136" operator="notEqual">
      <formula>0</formula>
    </cfRule>
  </conditionalFormatting>
  <conditionalFormatting sqref="V114">
    <cfRule type="cellIs" dxfId="707" priority="135" operator="notEqual">
      <formula>0</formula>
    </cfRule>
  </conditionalFormatting>
  <conditionalFormatting sqref="V116">
    <cfRule type="cellIs" dxfId="706" priority="134" operator="notEqual">
      <formula>0</formula>
    </cfRule>
  </conditionalFormatting>
  <conditionalFormatting sqref="V118">
    <cfRule type="cellIs" dxfId="705" priority="133" operator="notEqual">
      <formula>0</formula>
    </cfRule>
  </conditionalFormatting>
  <conditionalFormatting sqref="V122">
    <cfRule type="cellIs" dxfId="704" priority="132" operator="notEqual">
      <formula>0</formula>
    </cfRule>
  </conditionalFormatting>
  <conditionalFormatting sqref="V125">
    <cfRule type="cellIs" dxfId="703" priority="131" operator="notEqual">
      <formula>0</formula>
    </cfRule>
  </conditionalFormatting>
  <conditionalFormatting sqref="V127:V128">
    <cfRule type="cellIs" dxfId="702" priority="130" operator="notEqual">
      <formula>0</formula>
    </cfRule>
  </conditionalFormatting>
  <conditionalFormatting sqref="V130">
    <cfRule type="cellIs" dxfId="701" priority="129" operator="notEqual">
      <formula>0</formula>
    </cfRule>
  </conditionalFormatting>
  <conditionalFormatting sqref="V132:V133">
    <cfRule type="cellIs" dxfId="700" priority="128" operator="notEqual">
      <formula>0</formula>
    </cfRule>
  </conditionalFormatting>
  <conditionalFormatting sqref="V135">
    <cfRule type="cellIs" dxfId="699" priority="127" operator="notEqual">
      <formula>0</formula>
    </cfRule>
  </conditionalFormatting>
  <conditionalFormatting sqref="V139:V140">
    <cfRule type="cellIs" dxfId="698" priority="126" operator="notEqual">
      <formula>0</formula>
    </cfRule>
  </conditionalFormatting>
  <conditionalFormatting sqref="V142:V143">
    <cfRule type="cellIs" dxfId="697" priority="125" operator="notEqual">
      <formula>0</formula>
    </cfRule>
  </conditionalFormatting>
  <conditionalFormatting sqref="V146">
    <cfRule type="cellIs" dxfId="696" priority="124" operator="notEqual">
      <formula>0</formula>
    </cfRule>
  </conditionalFormatting>
  <conditionalFormatting sqref="V150:V151">
    <cfRule type="cellIs" dxfId="695" priority="123" operator="notEqual">
      <formula>0</formula>
    </cfRule>
  </conditionalFormatting>
  <conditionalFormatting sqref="V173:V175">
    <cfRule type="cellIs" dxfId="694" priority="122" operator="notEqual">
      <formula>0</formula>
    </cfRule>
  </conditionalFormatting>
  <conditionalFormatting sqref="V184">
    <cfRule type="cellIs" dxfId="693" priority="121" operator="notEqual">
      <formula>0</formula>
    </cfRule>
  </conditionalFormatting>
  <conditionalFormatting sqref="V186:V187">
    <cfRule type="cellIs" dxfId="692" priority="120" operator="notEqual">
      <formula>0</formula>
    </cfRule>
  </conditionalFormatting>
  <conditionalFormatting sqref="V190">
    <cfRule type="cellIs" dxfId="691" priority="119" operator="notEqual">
      <formula>0</formula>
    </cfRule>
  </conditionalFormatting>
  <conditionalFormatting sqref="V195">
    <cfRule type="cellIs" dxfId="690" priority="118" operator="notEqual">
      <formula>0</formula>
    </cfRule>
  </conditionalFormatting>
  <conditionalFormatting sqref="V197:V198">
    <cfRule type="cellIs" dxfId="689" priority="117" operator="notEqual">
      <formula>0</formula>
    </cfRule>
  </conditionalFormatting>
  <conditionalFormatting sqref="V220">
    <cfRule type="cellIs" dxfId="688" priority="116" operator="notEqual">
      <formula>0</formula>
    </cfRule>
  </conditionalFormatting>
  <conditionalFormatting sqref="V222">
    <cfRule type="cellIs" dxfId="687" priority="115" operator="notEqual">
      <formula>0</formula>
    </cfRule>
  </conditionalFormatting>
  <conditionalFormatting sqref="V224:V228">
    <cfRule type="cellIs" dxfId="686" priority="114" operator="notEqual">
      <formula>0</formula>
    </cfRule>
  </conditionalFormatting>
  <conditionalFormatting sqref="V232:V235">
    <cfRule type="cellIs" dxfId="685" priority="113" operator="notEqual">
      <formula>0</formula>
    </cfRule>
  </conditionalFormatting>
  <conditionalFormatting sqref="V237:V238">
    <cfRule type="cellIs" dxfId="684" priority="112" operator="notEqual">
      <formula>0</formula>
    </cfRule>
  </conditionalFormatting>
  <conditionalFormatting sqref="V241:V244">
    <cfRule type="cellIs" dxfId="683" priority="111" operator="notEqual">
      <formula>0</formula>
    </cfRule>
  </conditionalFormatting>
  <conditionalFormatting sqref="V251:V252">
    <cfRule type="cellIs" dxfId="682" priority="110" operator="notEqual">
      <formula>0</formula>
    </cfRule>
  </conditionalFormatting>
  <conditionalFormatting sqref="V257:V270">
    <cfRule type="cellIs" dxfId="681" priority="109" operator="notEqual">
      <formula>0</formula>
    </cfRule>
  </conditionalFormatting>
  <conditionalFormatting sqref="V284">
    <cfRule type="cellIs" dxfId="680" priority="108" operator="notEqual">
      <formula>0</formula>
    </cfRule>
  </conditionalFormatting>
  <conditionalFormatting sqref="V337">
    <cfRule type="cellIs" dxfId="679" priority="107" operator="notEqual">
      <formula>0</formula>
    </cfRule>
  </conditionalFormatting>
  <conditionalFormatting sqref="V364:V367">
    <cfRule type="cellIs" dxfId="678" priority="106" operator="notEqual">
      <formula>0</formula>
    </cfRule>
  </conditionalFormatting>
  <conditionalFormatting sqref="V380:V382">
    <cfRule type="cellIs" dxfId="677" priority="105" operator="notEqual">
      <formula>0</formula>
    </cfRule>
  </conditionalFormatting>
  <conditionalFormatting sqref="V416">
    <cfRule type="cellIs" dxfId="676" priority="104" operator="notEqual">
      <formula>0</formula>
    </cfRule>
  </conditionalFormatting>
  <conditionalFormatting sqref="V566:V569">
    <cfRule type="cellIs" dxfId="675" priority="103" operator="notEqual">
      <formula>0</formula>
    </cfRule>
  </conditionalFormatting>
  <conditionalFormatting sqref="V571:V572">
    <cfRule type="cellIs" dxfId="674" priority="102" operator="notEqual">
      <formula>0</formula>
    </cfRule>
  </conditionalFormatting>
  <conditionalFormatting sqref="V576:V578">
    <cfRule type="cellIs" dxfId="673" priority="101" operator="notEqual">
      <formula>0</formula>
    </cfRule>
  </conditionalFormatting>
  <conditionalFormatting sqref="V580">
    <cfRule type="cellIs" dxfId="672" priority="100" operator="notEqual">
      <formula>0</formula>
    </cfRule>
  </conditionalFormatting>
  <conditionalFormatting sqref="V835:V836">
    <cfRule type="cellIs" dxfId="671" priority="99" operator="notEqual">
      <formula>0</formula>
    </cfRule>
  </conditionalFormatting>
  <conditionalFormatting sqref="V842:V845">
    <cfRule type="cellIs" dxfId="670" priority="98" operator="notEqual">
      <formula>0</formula>
    </cfRule>
  </conditionalFormatting>
  <conditionalFormatting sqref="V848">
    <cfRule type="cellIs" dxfId="669" priority="97" operator="notEqual">
      <formula>0</formula>
    </cfRule>
  </conditionalFormatting>
  <conditionalFormatting sqref="V868:V875">
    <cfRule type="cellIs" dxfId="668" priority="96" operator="notEqual">
      <formula>0</formula>
    </cfRule>
  </conditionalFormatting>
  <conditionalFormatting sqref="V885:V886">
    <cfRule type="cellIs" dxfId="667" priority="95" operator="notEqual">
      <formula>0</formula>
    </cfRule>
  </conditionalFormatting>
  <conditionalFormatting sqref="V55">
    <cfRule type="cellIs" dxfId="666" priority="94" operator="notEqual">
      <formula>0</formula>
    </cfRule>
  </conditionalFormatting>
  <conditionalFormatting sqref="V71:V89">
    <cfRule type="cellIs" dxfId="665" priority="93" operator="notEqual">
      <formula>0</formula>
    </cfRule>
  </conditionalFormatting>
  <conditionalFormatting sqref="V103:V112">
    <cfRule type="cellIs" dxfId="664" priority="92" operator="notEqual">
      <formula>0</formula>
    </cfRule>
  </conditionalFormatting>
  <conditionalFormatting sqref="V115">
    <cfRule type="cellIs" dxfId="663" priority="91" operator="notEqual">
      <formula>0</formula>
    </cfRule>
  </conditionalFormatting>
  <conditionalFormatting sqref="V119">
    <cfRule type="cellIs" dxfId="662" priority="90" operator="notEqual">
      <formula>0</formula>
    </cfRule>
  </conditionalFormatting>
  <conditionalFormatting sqref="V123:V124">
    <cfRule type="cellIs" dxfId="661" priority="89" operator="notEqual">
      <formula>0</formula>
    </cfRule>
  </conditionalFormatting>
  <conditionalFormatting sqref="V126">
    <cfRule type="cellIs" dxfId="660" priority="88" operator="notEqual">
      <formula>0</formula>
    </cfRule>
  </conditionalFormatting>
  <conditionalFormatting sqref="V129">
    <cfRule type="cellIs" dxfId="659" priority="87" operator="notEqual">
      <formula>0</formula>
    </cfRule>
  </conditionalFormatting>
  <conditionalFormatting sqref="V131">
    <cfRule type="cellIs" dxfId="658" priority="86" operator="notEqual">
      <formula>0</formula>
    </cfRule>
  </conditionalFormatting>
  <conditionalFormatting sqref="V134">
    <cfRule type="cellIs" dxfId="657" priority="85" operator="notEqual">
      <formula>0</formula>
    </cfRule>
  </conditionalFormatting>
  <conditionalFormatting sqref="V136:V138">
    <cfRule type="cellIs" dxfId="656" priority="84" operator="notEqual">
      <formula>0</formula>
    </cfRule>
  </conditionalFormatting>
  <conditionalFormatting sqref="V141">
    <cfRule type="cellIs" dxfId="655" priority="83" operator="notEqual">
      <formula>0</formula>
    </cfRule>
  </conditionalFormatting>
  <conditionalFormatting sqref="V144:V145">
    <cfRule type="cellIs" dxfId="654" priority="82" operator="notEqual">
      <formula>0</formula>
    </cfRule>
  </conditionalFormatting>
  <conditionalFormatting sqref="V147:V149">
    <cfRule type="cellIs" dxfId="653" priority="81" operator="notEqual">
      <formula>0</formula>
    </cfRule>
  </conditionalFormatting>
  <conditionalFormatting sqref="V152:V159">
    <cfRule type="cellIs" dxfId="652" priority="80" operator="notEqual">
      <formula>0</formula>
    </cfRule>
  </conditionalFormatting>
  <conditionalFormatting sqref="V161:V172">
    <cfRule type="cellIs" dxfId="651" priority="79" operator="notEqual">
      <formula>0</formula>
    </cfRule>
  </conditionalFormatting>
  <conditionalFormatting sqref="V185">
    <cfRule type="cellIs" dxfId="650" priority="78" operator="notEqual">
      <formula>0</formula>
    </cfRule>
  </conditionalFormatting>
  <conditionalFormatting sqref="V188:V189">
    <cfRule type="cellIs" dxfId="649" priority="77" operator="notEqual">
      <formula>0</formula>
    </cfRule>
  </conditionalFormatting>
  <conditionalFormatting sqref="V196">
    <cfRule type="cellIs" dxfId="648" priority="76" operator="notEqual">
      <formula>0</formula>
    </cfRule>
  </conditionalFormatting>
  <conditionalFormatting sqref="V219">
    <cfRule type="cellIs" dxfId="647" priority="75" operator="notEqual">
      <formula>0</formula>
    </cfRule>
  </conditionalFormatting>
  <conditionalFormatting sqref="V221">
    <cfRule type="cellIs" dxfId="646" priority="74" operator="notEqual">
      <formula>0</formula>
    </cfRule>
  </conditionalFormatting>
  <conditionalFormatting sqref="V223">
    <cfRule type="cellIs" dxfId="645" priority="73" operator="notEqual">
      <formula>0</formula>
    </cfRule>
  </conditionalFormatting>
  <conditionalFormatting sqref="V229:V231">
    <cfRule type="cellIs" dxfId="644" priority="72" operator="notEqual">
      <formula>0</formula>
    </cfRule>
  </conditionalFormatting>
  <conditionalFormatting sqref="V236">
    <cfRule type="cellIs" dxfId="643" priority="71" operator="notEqual">
      <formula>0</formula>
    </cfRule>
  </conditionalFormatting>
  <conditionalFormatting sqref="V239:V240">
    <cfRule type="cellIs" dxfId="642" priority="70" operator="notEqual">
      <formula>0</formula>
    </cfRule>
  </conditionalFormatting>
  <conditionalFormatting sqref="V245:V250">
    <cfRule type="cellIs" dxfId="641" priority="69" operator="notEqual">
      <formula>0</formula>
    </cfRule>
  </conditionalFormatting>
  <conditionalFormatting sqref="V253:V256">
    <cfRule type="cellIs" dxfId="640" priority="68" operator="notEqual">
      <formula>0</formula>
    </cfRule>
  </conditionalFormatting>
  <conditionalFormatting sqref="V283">
    <cfRule type="cellIs" dxfId="639" priority="67" operator="notEqual">
      <formula>0</formula>
    </cfRule>
  </conditionalFormatting>
  <conditionalFormatting sqref="V286:V288">
    <cfRule type="cellIs" dxfId="638" priority="66" operator="notEqual">
      <formula>0</formula>
    </cfRule>
  </conditionalFormatting>
  <conditionalFormatting sqref="V289:V321">
    <cfRule type="cellIs" dxfId="637" priority="65" operator="notEqual">
      <formula>0</formula>
    </cfRule>
  </conditionalFormatting>
  <conditionalFormatting sqref="V323:V326">
    <cfRule type="cellIs" dxfId="636" priority="64" operator="notEqual">
      <formula>0</formula>
    </cfRule>
  </conditionalFormatting>
  <conditionalFormatting sqref="V331:V336">
    <cfRule type="cellIs" dxfId="635" priority="63" operator="notEqual">
      <formula>0</formula>
    </cfRule>
  </conditionalFormatting>
  <conditionalFormatting sqref="V338:V343">
    <cfRule type="cellIs" dxfId="634" priority="62" operator="notEqual">
      <formula>0</formula>
    </cfRule>
  </conditionalFormatting>
  <conditionalFormatting sqref="V346:V363">
    <cfRule type="cellIs" dxfId="633" priority="61" operator="notEqual">
      <formula>0</formula>
    </cfRule>
  </conditionalFormatting>
  <conditionalFormatting sqref="V368:V379">
    <cfRule type="cellIs" dxfId="632" priority="60" operator="notEqual">
      <formula>0</formula>
    </cfRule>
  </conditionalFormatting>
  <conditionalFormatting sqref="V415">
    <cfRule type="cellIs" dxfId="631" priority="59" operator="notEqual">
      <formula>0</formula>
    </cfRule>
  </conditionalFormatting>
  <conditionalFormatting sqref="V573:V575">
    <cfRule type="cellIs" dxfId="630" priority="58" operator="notEqual">
      <formula>0</formula>
    </cfRule>
  </conditionalFormatting>
  <conditionalFormatting sqref="V579">
    <cfRule type="cellIs" dxfId="629" priority="57" operator="notEqual">
      <formula>0</formula>
    </cfRule>
  </conditionalFormatting>
  <conditionalFormatting sqref="V604">
    <cfRule type="cellIs" dxfId="628" priority="56" operator="notEqual">
      <formula>0</formula>
    </cfRule>
  </conditionalFormatting>
  <conditionalFormatting sqref="V608">
    <cfRule type="cellIs" dxfId="627" priority="55" operator="notEqual">
      <formula>0</formula>
    </cfRule>
  </conditionalFormatting>
  <conditionalFormatting sqref="V832:V834">
    <cfRule type="cellIs" dxfId="626" priority="54" operator="notEqual">
      <formula>0</formula>
    </cfRule>
  </conditionalFormatting>
  <conditionalFormatting sqref="V837:V841">
    <cfRule type="cellIs" dxfId="625" priority="53" operator="notEqual">
      <formula>0</formula>
    </cfRule>
  </conditionalFormatting>
  <conditionalFormatting sqref="V846">
    <cfRule type="cellIs" dxfId="624" priority="52" operator="notEqual">
      <formula>0</formula>
    </cfRule>
  </conditionalFormatting>
  <conditionalFormatting sqref="V858:V867">
    <cfRule type="cellIs" dxfId="623" priority="51" operator="notEqual">
      <formula>0</formula>
    </cfRule>
  </conditionalFormatting>
  <conditionalFormatting sqref="V884">
    <cfRule type="cellIs" dxfId="622" priority="50" operator="notEqual">
      <formula>0</formula>
    </cfRule>
  </conditionalFormatting>
  <conditionalFormatting sqref="V117">
    <cfRule type="cellIs" dxfId="621" priority="49" operator="notEqual">
      <formula>0</formula>
    </cfRule>
  </conditionalFormatting>
  <conditionalFormatting sqref="V847">
    <cfRule type="cellIs" dxfId="620" priority="47" operator="equal">
      <formula>1</formula>
    </cfRule>
    <cfRule type="cellIs" dxfId="619" priority="48" operator="notEqual">
      <formula>0</formula>
    </cfRule>
  </conditionalFormatting>
  <conditionalFormatting sqref="V178">
    <cfRule type="cellIs" dxfId="618" priority="45" operator="equal">
      <formula>1</formula>
    </cfRule>
    <cfRule type="cellIs" dxfId="617" priority="46" operator="notEqual">
      <formula>0</formula>
    </cfRule>
  </conditionalFormatting>
  <conditionalFormatting sqref="V90:V93">
    <cfRule type="cellIs" dxfId="616" priority="43" operator="equal">
      <formula>1</formula>
    </cfRule>
    <cfRule type="cellIs" dxfId="615" priority="44" operator="notEqual">
      <formula>0</formula>
    </cfRule>
  </conditionalFormatting>
  <conditionalFormatting sqref="V16:V25">
    <cfRule type="cellIs" dxfId="614" priority="41" operator="equal">
      <formula>1</formula>
    </cfRule>
    <cfRule type="cellIs" dxfId="613" priority="42" operator="notEqual">
      <formula>0</formula>
    </cfRule>
  </conditionalFormatting>
  <conditionalFormatting sqref="V402:V409">
    <cfRule type="cellIs" dxfId="612" priority="39" operator="equal">
      <formula>1</formula>
    </cfRule>
    <cfRule type="cellIs" dxfId="611" priority="40" operator="notEqual">
      <formula>0</formula>
    </cfRule>
  </conditionalFormatting>
  <conditionalFormatting sqref="V640">
    <cfRule type="cellIs" dxfId="610" priority="37" operator="equal">
      <formula>1</formula>
    </cfRule>
    <cfRule type="cellIs" dxfId="609" priority="38" operator="notEqual">
      <formula>0</formula>
    </cfRule>
  </conditionalFormatting>
  <conditionalFormatting sqref="V667">
    <cfRule type="cellIs" dxfId="608" priority="35" operator="equal">
      <formula>1</formula>
    </cfRule>
    <cfRule type="cellIs" dxfId="607" priority="36" operator="notEqual">
      <formula>0</formula>
    </cfRule>
  </conditionalFormatting>
  <conditionalFormatting sqref="V763">
    <cfRule type="cellIs" dxfId="606" priority="33" operator="equal">
      <formula>1</formula>
    </cfRule>
    <cfRule type="cellIs" dxfId="605" priority="34" operator="notEqual">
      <formula>0</formula>
    </cfRule>
  </conditionalFormatting>
  <conditionalFormatting sqref="S384:T565">
    <cfRule type="cellIs" dxfId="604" priority="9" stopIfTrue="1" operator="lessThan">
      <formula>0</formula>
    </cfRule>
  </conditionalFormatting>
  <conditionalFormatting sqref="Q761:R761">
    <cfRule type="cellIs" dxfId="603" priority="31" stopIfTrue="1" operator="lessThan">
      <formula>0</formula>
    </cfRule>
  </conditionalFormatting>
  <conditionalFormatting sqref="V761">
    <cfRule type="cellIs" dxfId="602" priority="29" operator="equal">
      <formula>1</formula>
    </cfRule>
    <cfRule type="cellIs" dxfId="601" priority="30" operator="notEqual">
      <formula>0</formula>
    </cfRule>
  </conditionalFormatting>
  <conditionalFormatting sqref="H13:L13">
    <cfRule type="cellIs" dxfId="600" priority="28" operator="notEqual">
      <formula>0</formula>
    </cfRule>
  </conditionalFormatting>
  <conditionalFormatting sqref="S115 S113:T113 S117 S383:T383">
    <cfRule type="cellIs" dxfId="599" priority="27" stopIfTrue="1" operator="lessThan">
      <formula>0</formula>
    </cfRule>
  </conditionalFormatting>
  <conditionalFormatting sqref="S570">
    <cfRule type="cellIs" dxfId="598" priority="26" stopIfTrue="1" operator="lessThan">
      <formula>0</formula>
    </cfRule>
  </conditionalFormatting>
  <conditionalFormatting sqref="S570">
    <cfRule type="expression" dxfId="597" priority="25">
      <formula>(#REF!+#REF!)&lt;&gt;(#REF!+#REF!)</formula>
    </cfRule>
  </conditionalFormatting>
  <conditionalFormatting sqref="T570">
    <cfRule type="cellIs" dxfId="596" priority="24" stopIfTrue="1" operator="lessThan">
      <formula>0</formula>
    </cfRule>
  </conditionalFormatting>
  <conditionalFormatting sqref="T570">
    <cfRule type="expression" dxfId="595" priority="23">
      <formula>(#REF!+#REF!)&lt;&gt;(#REF!+#REF!)</formula>
    </cfRule>
  </conditionalFormatting>
  <conditionalFormatting sqref="T115">
    <cfRule type="cellIs" dxfId="594" priority="22" stopIfTrue="1" operator="lessThan">
      <formula>0</formula>
    </cfRule>
  </conditionalFormatting>
  <conditionalFormatting sqref="T115">
    <cfRule type="expression" dxfId="593" priority="19">
      <formula>#REF!&lt;0</formula>
    </cfRule>
    <cfRule type="expression" dxfId="592" priority="20">
      <formula>AND($N$4="12",ABS(#REF!+#REF!)&gt;ABS(#REF!+#REF!),#REF!+#REF!&lt;0)</formula>
    </cfRule>
    <cfRule type="expression" dxfId="591" priority="21">
      <formula>AND(ABS(#REF!+#REF!)&gt;ABS(#REF!+#REF!),#REF!+#REF!&gt;0)</formula>
    </cfRule>
  </conditionalFormatting>
  <conditionalFormatting sqref="T117">
    <cfRule type="cellIs" dxfId="590" priority="18" stopIfTrue="1" operator="lessThan">
      <formula>0</formula>
    </cfRule>
  </conditionalFormatting>
  <conditionalFormatting sqref="T117">
    <cfRule type="expression" dxfId="589" priority="15">
      <formula>#REF!&lt;0</formula>
    </cfRule>
    <cfRule type="expression" dxfId="588" priority="16">
      <formula>AND($N$4="12",ABS(#REF!+#REF!)&gt;ABS(#REF!+#REF!),#REF!+#REF!&lt;0)</formula>
    </cfRule>
    <cfRule type="expression" dxfId="587" priority="17">
      <formula>AND(ABS(#REF!+#REF!)&gt;ABS(#REF!+#REF!),#REF!+#REF!&gt;0)</formula>
    </cfRule>
  </conditionalFormatting>
  <conditionalFormatting sqref="S14:T112">
    <cfRule type="cellIs" dxfId="586" priority="14" stopIfTrue="1" operator="lessThan">
      <formula>0</formula>
    </cfRule>
  </conditionalFormatting>
  <conditionalFormatting sqref="S114:T114">
    <cfRule type="cellIs" dxfId="585" priority="13" stopIfTrue="1" operator="lessThan">
      <formula>0</formula>
    </cfRule>
  </conditionalFormatting>
  <conditionalFormatting sqref="S116:T116">
    <cfRule type="cellIs" dxfId="584" priority="12" stopIfTrue="1" operator="lessThan">
      <formula>0</formula>
    </cfRule>
  </conditionalFormatting>
  <conditionalFormatting sqref="S118:T335 S338:T382">
    <cfRule type="cellIs" dxfId="583" priority="11" stopIfTrue="1" operator="lessThan">
      <formula>0</formula>
    </cfRule>
  </conditionalFormatting>
  <conditionalFormatting sqref="S336:T337">
    <cfRule type="cellIs" dxfId="582" priority="10" stopIfTrue="1" operator="lessThan">
      <formula>0</formula>
    </cfRule>
  </conditionalFormatting>
  <conditionalFormatting sqref="S566:T569">
    <cfRule type="cellIs" dxfId="581" priority="8" stopIfTrue="1" operator="lessThan">
      <formula>0</formula>
    </cfRule>
  </conditionalFormatting>
  <conditionalFormatting sqref="S573:T828">
    <cfRule type="cellIs" dxfId="580" priority="7" stopIfTrue="1" operator="lessThan">
      <formula>0</formula>
    </cfRule>
  </conditionalFormatting>
  <conditionalFormatting sqref="S571:T572">
    <cfRule type="cellIs" dxfId="579" priority="6" stopIfTrue="1" operator="lessThan">
      <formula>0</formula>
    </cfRule>
  </conditionalFormatting>
  <conditionalFormatting sqref="S832:T887">
    <cfRule type="cellIs" dxfId="578" priority="5" stopIfTrue="1" operator="lessThan">
      <formula>0</formula>
    </cfRule>
  </conditionalFormatting>
  <conditionalFormatting sqref="R115">
    <cfRule type="cellIs" dxfId="577" priority="4" stopIfTrue="1" operator="lessThan">
      <formula>0</formula>
    </cfRule>
  </conditionalFormatting>
  <conditionalFormatting sqref="R114">
    <cfRule type="cellIs" dxfId="576" priority="3" stopIfTrue="1" operator="lessThan">
      <formula>0</formula>
    </cfRule>
  </conditionalFormatting>
  <conditionalFormatting sqref="R117">
    <cfRule type="cellIs" dxfId="575" priority="2" stopIfTrue="1" operator="lessThan">
      <formula>0</formula>
    </cfRule>
  </conditionalFormatting>
  <conditionalFormatting sqref="R116">
    <cfRule type="cellIs" dxfId="574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дек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12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1" t="str">
        <f>+F10</f>
        <v>D E S</v>
      </c>
      <c r="F12" s="2631"/>
      <c r="G12" s="1130" t="s">
        <v>1003</v>
      </c>
      <c r="H12" s="2625" t="str">
        <f>+'TRIAL-BALANCE'!H12:K12</f>
        <v>31 декември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>
        <v>0</v>
      </c>
      <c r="P15" s="578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>
        <v>0</v>
      </c>
      <c r="Q50" s="122">
        <v>0</v>
      </c>
      <c r="R50" s="121">
        <v>0</v>
      </c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>
        <v>0</v>
      </c>
      <c r="P54" s="582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>
        <v>0</v>
      </c>
      <c r="P115" s="582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>
        <v>0</v>
      </c>
      <c r="P124" s="582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>
        <v>0</v>
      </c>
      <c r="Q128" s="122">
        <v>0</v>
      </c>
      <c r="R128" s="324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>
        <v>0</v>
      </c>
      <c r="P129" s="582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>
        <v>0</v>
      </c>
      <c r="Q132" s="122">
        <v>0</v>
      </c>
      <c r="R132" s="324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>
        <v>0</v>
      </c>
      <c r="P137" s="582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>
        <v>0</v>
      </c>
      <c r="Q146" s="122">
        <v>0</v>
      </c>
      <c r="R146" s="324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>
        <v>0</v>
      </c>
      <c r="P147" s="582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>
        <v>0</v>
      </c>
      <c r="Q187" s="589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>
        <v>0</v>
      </c>
      <c r="Q226" s="589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>
        <v>0</v>
      </c>
      <c r="Q259" s="589">
        <v>0</v>
      </c>
      <c r="R259" s="324">
        <v>0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>
        <v>0</v>
      </c>
      <c r="Q264" s="589">
        <v>0</v>
      </c>
      <c r="R264" s="324">
        <v>0</v>
      </c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>
        <v>0</v>
      </c>
      <c r="P314" s="582">
        <v>0</v>
      </c>
      <c r="Q314" s="122">
        <v>0</v>
      </c>
      <c r="R314" s="576">
        <v>0</v>
      </c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>
        <v>0</v>
      </c>
      <c r="R412" s="121">
        <v>0</v>
      </c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>
        <v>0</v>
      </c>
      <c r="R413" s="121">
        <v>0</v>
      </c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>
        <v>0</v>
      </c>
      <c r="R415" s="576">
        <v>0</v>
      </c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>
        <v>0</v>
      </c>
      <c r="R612" s="576">
        <v>0</v>
      </c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>
        <v>0</v>
      </c>
      <c r="R613" s="576">
        <v>0</v>
      </c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>
        <v>0</v>
      </c>
      <c r="R615" s="576">
        <v>0</v>
      </c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>
        <v>0</v>
      </c>
      <c r="R616" s="576">
        <v>0</v>
      </c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>
        <v>0</v>
      </c>
      <c r="R617" s="576">
        <v>0</v>
      </c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>
        <v>0</v>
      </c>
      <c r="R619" s="576">
        <v>0</v>
      </c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3" t="str">
        <f>+E12</f>
        <v>D E S</v>
      </c>
      <c r="J829" s="2633"/>
      <c r="K829" s="2633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4" t="str">
        <f>+I829</f>
        <v>D E S</v>
      </c>
      <c r="J831" s="2634"/>
      <c r="K831" s="2634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>
        <v>0</v>
      </c>
      <c r="P832" s="329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5" t="str">
        <f>+I831</f>
        <v>D E S</v>
      </c>
      <c r="J888" s="2635"/>
      <c r="K888" s="2635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2" t="str">
        <f>+I888</f>
        <v>D E S</v>
      </c>
      <c r="J890" s="2632"/>
      <c r="K890" s="2632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  <mergeCell ref="O6:T7"/>
    <mergeCell ref="E12:F12"/>
    <mergeCell ref="K10:L10"/>
    <mergeCell ref="H12:K12"/>
    <mergeCell ref="G8:H8"/>
    <mergeCell ref="J8:L8"/>
  </mergeCells>
  <phoneticPr fontId="0" type="noConversion"/>
  <conditionalFormatting sqref="Q898:S899 Q901:S902 Q910:S911 Q904:S905 O907:O908 Q907:S908 O898:O899 O910:O911 O901:O902 O904:O905 O831:P887 O13:T13 O338:P828 O14:P335">
    <cfRule type="cellIs" dxfId="573" priority="2043" stopIfTrue="1" operator="lessThan">
      <formula>0</formula>
    </cfRule>
  </conditionalFormatting>
  <conditionalFormatting sqref="P898:P899 T898:T899 P904:P905 T904:T905 P907:P908 T907:T908 T910:T911 P910:P911">
    <cfRule type="cellIs" dxfId="572" priority="2044" stopIfTrue="1" operator="equal">
      <formula>0</formula>
    </cfRule>
  </conditionalFormatting>
  <conditionalFormatting sqref="M890 O890:U890 M888:U888">
    <cfRule type="cellIs" dxfId="571" priority="2045" stopIfTrue="1" operator="lessThan">
      <formula>0</formula>
    </cfRule>
  </conditionalFormatting>
  <conditionalFormatting sqref="O2 Q2 S2">
    <cfRule type="cellIs" dxfId="570" priority="2046" stopIfTrue="1" operator="equal">
      <formula>"""O K"""</formula>
    </cfRule>
  </conditionalFormatting>
  <conditionalFormatting sqref="T2 T4 R2 R4 P2 P4">
    <cfRule type="cellIs" dxfId="569" priority="2047" stopIfTrue="1" operator="equal">
      <formula>"O K"</formula>
    </cfRule>
    <cfRule type="cellIs" dxfId="568" priority="2048" stopIfTrue="1" operator="notEqual">
      <formula>"O K"</formula>
    </cfRule>
  </conditionalFormatting>
  <conditionalFormatting sqref="E12:F12">
    <cfRule type="cellIs" dxfId="567" priority="2049" stopIfTrue="1" operator="equal">
      <formula>0</formula>
    </cfRule>
  </conditionalFormatting>
  <conditionalFormatting sqref="E2:L2 C6:E6 G6:L6 C8">
    <cfRule type="cellIs" dxfId="566" priority="2051" stopIfTrue="1" operator="equal">
      <formula>0</formula>
    </cfRule>
  </conditionalFormatting>
  <conditionalFormatting sqref="G8:H8">
    <cfRule type="cellIs" dxfId="565" priority="2032" stopIfTrue="1" operator="equal">
      <formula>0</formula>
    </cfRule>
  </conditionalFormatting>
  <conditionalFormatting sqref="J8:L8">
    <cfRule type="cellIs" dxfId="564" priority="2031" stopIfTrue="1" operator="equal">
      <formula>0</formula>
    </cfRule>
  </conditionalFormatting>
  <conditionalFormatting sqref="P901:P902">
    <cfRule type="cellIs" dxfId="563" priority="2030" stopIfTrue="1" operator="equal">
      <formula>0</formula>
    </cfRule>
  </conditionalFormatting>
  <conditionalFormatting sqref="T901:T902">
    <cfRule type="cellIs" dxfId="562" priority="2029" stopIfTrue="1" operator="equal">
      <formula>0</formula>
    </cfRule>
  </conditionalFormatting>
  <conditionalFormatting sqref="N10">
    <cfRule type="cellIs" dxfId="561" priority="2028" stopIfTrue="1" operator="equal">
      <formula>0</formula>
    </cfRule>
  </conditionalFormatting>
  <conditionalFormatting sqref="O336:P337">
    <cfRule type="cellIs" dxfId="560" priority="2027" stopIfTrue="1" operator="lessThan">
      <formula>0</formula>
    </cfRule>
  </conditionalFormatting>
  <conditionalFormatting sqref="E2:L2 C8">
    <cfRule type="cellIs" dxfId="559" priority="2025" stopIfTrue="1" operator="equal">
      <formula>0</formula>
    </cfRule>
  </conditionalFormatting>
  <conditionalFormatting sqref="K10:L10">
    <cfRule type="cellIs" dxfId="558" priority="2024" stopIfTrue="1" operator="equal">
      <formula>0</formula>
    </cfRule>
  </conditionalFormatting>
  <conditionalFormatting sqref="D4">
    <cfRule type="cellIs" dxfId="557" priority="2014" stopIfTrue="1" operator="between">
      <formula>1000000000000</formula>
      <formula>9999999999999990</formula>
    </cfRule>
    <cfRule type="cellIs" dxfId="556" priority="2015" stopIfTrue="1" operator="between">
      <formula>1000000000</formula>
      <formula>999999999999</formula>
    </cfRule>
    <cfRule type="cellIs" dxfId="555" priority="2016" stopIfTrue="1" operator="between">
      <formula>10000</formula>
      <formula>99999999</formula>
    </cfRule>
    <cfRule type="cellIs" dxfId="554" priority="2017" stopIfTrue="1" operator="between">
      <formula>10</formula>
      <formula>9999</formula>
    </cfRule>
  </conditionalFormatting>
  <conditionalFormatting sqref="D4">
    <cfRule type="cellIs" dxfId="553" priority="2013" operator="equal">
      <formula>0</formula>
    </cfRule>
  </conditionalFormatting>
  <conditionalFormatting sqref="A3:C5">
    <cfRule type="cellIs" dxfId="552" priority="2012" operator="equal">
      <formula>"Код на общински разпоредител с бюджет"</formula>
    </cfRule>
  </conditionalFormatting>
  <conditionalFormatting sqref="G4:L4">
    <cfRule type="cellIs" dxfId="551" priority="2006" operator="equal">
      <formula>0</formula>
    </cfRule>
  </conditionalFormatting>
  <conditionalFormatting sqref="Q831:T831 Q322:R322 Q570:R570 Q764:R828 Q344:R345 Q60:R61 Q54:R55 Q56:Q59 Q70:R70 Q62:Q69 Q26:Q53 Q90:R102 Q71:Q89 Q103:Q112 Q113:R113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 Q114:Q118">
    <cfRule type="cellIs" dxfId="550" priority="2004" stopIfTrue="1" operator="lessThan">
      <formula>0</formula>
    </cfRule>
  </conditionalFormatting>
  <conditionalFormatting sqref="U829">
    <cfRule type="cellIs" dxfId="549" priority="2005" stopIfTrue="1" operator="lessThan">
      <formula>0</formula>
    </cfRule>
  </conditionalFormatting>
  <conditionalFormatting sqref="Q763:R763">
    <cfRule type="cellIs" dxfId="548" priority="1998" stopIfTrue="1" operator="lessThan">
      <formula>0</formula>
    </cfRule>
  </conditionalFormatting>
  <conditionalFormatting sqref="Q336:Q337">
    <cfRule type="cellIs" dxfId="547" priority="1997" stopIfTrue="1" operator="lessThan">
      <formula>0</formula>
    </cfRule>
  </conditionalFormatting>
  <conditionalFormatting sqref="R56:R59">
    <cfRule type="cellIs" dxfId="546" priority="1985" stopIfTrue="1" operator="lessThan">
      <formula>0</formula>
    </cfRule>
  </conditionalFormatting>
  <conditionalFormatting sqref="R62:R69">
    <cfRule type="cellIs" dxfId="545" priority="1984" stopIfTrue="1" operator="lessThan">
      <formula>0</formula>
    </cfRule>
  </conditionalFormatting>
  <conditionalFormatting sqref="R26:R52">
    <cfRule type="cellIs" dxfId="544" priority="1983" stopIfTrue="1" operator="lessThan">
      <formula>0</formula>
    </cfRule>
  </conditionalFormatting>
  <conditionalFormatting sqref="R71:R89">
    <cfRule type="cellIs" dxfId="543" priority="1982" stopIfTrue="1" operator="lessThan">
      <formula>0</formula>
    </cfRule>
  </conditionalFormatting>
  <conditionalFormatting sqref="R103:R112">
    <cfRule type="cellIs" dxfId="542" priority="1981" stopIfTrue="1" operator="lessThan">
      <formula>0</formula>
    </cfRule>
  </conditionalFormatting>
  <conditionalFormatting sqref="R118">
    <cfRule type="cellIs" dxfId="541" priority="1980" stopIfTrue="1" operator="lessThan">
      <formula>0</formula>
    </cfRule>
  </conditionalFormatting>
  <conditionalFormatting sqref="R122">
    <cfRule type="cellIs" dxfId="540" priority="1979" stopIfTrue="1" operator="lessThan">
      <formula>0</formula>
    </cfRule>
  </conditionalFormatting>
  <conditionalFormatting sqref="R125">
    <cfRule type="cellIs" dxfId="539" priority="1978" stopIfTrue="1" operator="lessThan">
      <formula>0</formula>
    </cfRule>
  </conditionalFormatting>
  <conditionalFormatting sqref="R127">
    <cfRule type="cellIs" dxfId="538" priority="1977" stopIfTrue="1" operator="lessThan">
      <formula>0</formula>
    </cfRule>
  </conditionalFormatting>
  <conditionalFormatting sqref="R128">
    <cfRule type="cellIs" dxfId="537" priority="1976" stopIfTrue="1" operator="lessThan">
      <formula>0</formula>
    </cfRule>
  </conditionalFormatting>
  <conditionalFormatting sqref="R130">
    <cfRule type="cellIs" dxfId="536" priority="1975" stopIfTrue="1" operator="lessThan">
      <formula>0</formula>
    </cfRule>
  </conditionalFormatting>
  <conditionalFormatting sqref="R132">
    <cfRule type="cellIs" dxfId="535" priority="1974" stopIfTrue="1" operator="lessThan">
      <formula>0</formula>
    </cfRule>
  </conditionalFormatting>
  <conditionalFormatting sqref="R133">
    <cfRule type="cellIs" dxfId="534" priority="1973" stopIfTrue="1" operator="lessThan">
      <formula>0</formula>
    </cfRule>
  </conditionalFormatting>
  <conditionalFormatting sqref="R135">
    <cfRule type="cellIs" dxfId="533" priority="1972" stopIfTrue="1" operator="lessThan">
      <formula>0</formula>
    </cfRule>
  </conditionalFormatting>
  <conditionalFormatting sqref="R123">
    <cfRule type="cellIs" dxfId="532" priority="1971" stopIfTrue="1" operator="lessThan">
      <formula>0</formula>
    </cfRule>
  </conditionalFormatting>
  <conditionalFormatting sqref="R124">
    <cfRule type="cellIs" dxfId="531" priority="1970" stopIfTrue="1" operator="lessThan">
      <formula>0</formula>
    </cfRule>
  </conditionalFormatting>
  <conditionalFormatting sqref="R126">
    <cfRule type="cellIs" dxfId="530" priority="1969" stopIfTrue="1" operator="lessThan">
      <formula>0</formula>
    </cfRule>
  </conditionalFormatting>
  <conditionalFormatting sqref="R129">
    <cfRule type="cellIs" dxfId="529" priority="1968" stopIfTrue="1" operator="lessThan">
      <formula>0</formula>
    </cfRule>
  </conditionalFormatting>
  <conditionalFormatting sqref="R131">
    <cfRule type="cellIs" dxfId="528" priority="1967" stopIfTrue="1" operator="lessThan">
      <formula>0</formula>
    </cfRule>
  </conditionalFormatting>
  <conditionalFormatting sqref="R134">
    <cfRule type="cellIs" dxfId="527" priority="1966" stopIfTrue="1" operator="lessThan">
      <formula>0</formula>
    </cfRule>
  </conditionalFormatting>
  <conditionalFormatting sqref="R136:R138">
    <cfRule type="cellIs" dxfId="526" priority="1965" stopIfTrue="1" operator="lessThan">
      <formula>0</formula>
    </cfRule>
  </conditionalFormatting>
  <conditionalFormatting sqref="R141">
    <cfRule type="cellIs" dxfId="525" priority="1964" stopIfTrue="1" operator="lessThan">
      <formula>0</formula>
    </cfRule>
  </conditionalFormatting>
  <conditionalFormatting sqref="R144:R145">
    <cfRule type="cellIs" dxfId="524" priority="1963" stopIfTrue="1" operator="lessThan">
      <formula>0</formula>
    </cfRule>
  </conditionalFormatting>
  <conditionalFormatting sqref="R147:R149">
    <cfRule type="cellIs" dxfId="523" priority="1962" stopIfTrue="1" operator="lessThan">
      <formula>0</formula>
    </cfRule>
  </conditionalFormatting>
  <conditionalFormatting sqref="R139">
    <cfRule type="cellIs" dxfId="522" priority="1960" stopIfTrue="1" operator="lessThan">
      <formula>0</formula>
    </cfRule>
  </conditionalFormatting>
  <conditionalFormatting sqref="R140">
    <cfRule type="cellIs" dxfId="521" priority="1958" stopIfTrue="1" operator="lessThan">
      <formula>0</formula>
    </cfRule>
  </conditionalFormatting>
  <conditionalFormatting sqref="R142">
    <cfRule type="cellIs" dxfId="520" priority="1956" stopIfTrue="1" operator="lessThan">
      <formula>0</formula>
    </cfRule>
  </conditionalFormatting>
  <conditionalFormatting sqref="R143">
    <cfRule type="cellIs" dxfId="519" priority="1954" stopIfTrue="1" operator="lessThan">
      <formula>0</formula>
    </cfRule>
  </conditionalFormatting>
  <conditionalFormatting sqref="R146">
    <cfRule type="cellIs" dxfId="518" priority="1952" stopIfTrue="1" operator="lessThan">
      <formula>0</formula>
    </cfRule>
  </conditionalFormatting>
  <conditionalFormatting sqref="R150">
    <cfRule type="cellIs" dxfId="517" priority="1950" stopIfTrue="1" operator="lessThan">
      <formula>0</formula>
    </cfRule>
  </conditionalFormatting>
  <conditionalFormatting sqref="R151">
    <cfRule type="cellIs" dxfId="516" priority="1948" stopIfTrue="1" operator="lessThan">
      <formula>0</formula>
    </cfRule>
  </conditionalFormatting>
  <conditionalFormatting sqref="R152">
    <cfRule type="cellIs" dxfId="515" priority="1947" stopIfTrue="1" operator="lessThan">
      <formula>0</formula>
    </cfRule>
  </conditionalFormatting>
  <conditionalFormatting sqref="R153">
    <cfRule type="cellIs" dxfId="514" priority="1946" stopIfTrue="1" operator="lessThan">
      <formula>0</formula>
    </cfRule>
  </conditionalFormatting>
  <conditionalFormatting sqref="R154:R159">
    <cfRule type="cellIs" dxfId="513" priority="1945" stopIfTrue="1" operator="lessThan">
      <formula>0</formula>
    </cfRule>
  </conditionalFormatting>
  <conditionalFormatting sqref="R161:R172">
    <cfRule type="cellIs" dxfId="512" priority="1944" stopIfTrue="1" operator="lessThan">
      <formula>0</formula>
    </cfRule>
  </conditionalFormatting>
  <conditionalFormatting sqref="R173:R175">
    <cfRule type="cellIs" dxfId="511" priority="1943" stopIfTrue="1" operator="lessThan">
      <formula>0</formula>
    </cfRule>
  </conditionalFormatting>
  <conditionalFormatting sqref="R184">
    <cfRule type="cellIs" dxfId="510" priority="1941" stopIfTrue="1" operator="lessThan">
      <formula>0</formula>
    </cfRule>
  </conditionalFormatting>
  <conditionalFormatting sqref="R186:R187">
    <cfRule type="cellIs" dxfId="509" priority="1939" stopIfTrue="1" operator="lessThan">
      <formula>0</formula>
    </cfRule>
  </conditionalFormatting>
  <conditionalFormatting sqref="R190">
    <cfRule type="cellIs" dxfId="508" priority="1937" stopIfTrue="1" operator="lessThan">
      <formula>0</formula>
    </cfRule>
  </conditionalFormatting>
  <conditionalFormatting sqref="R185">
    <cfRule type="cellIs" dxfId="507" priority="1936" stopIfTrue="1" operator="lessThan">
      <formula>0</formula>
    </cfRule>
  </conditionalFormatting>
  <conditionalFormatting sqref="R188:R189">
    <cfRule type="cellIs" dxfId="506" priority="1935" stopIfTrue="1" operator="lessThan">
      <formula>0</formula>
    </cfRule>
  </conditionalFormatting>
  <conditionalFormatting sqref="R196">
    <cfRule type="cellIs" dxfId="505" priority="1934" stopIfTrue="1" operator="lessThan">
      <formula>0</formula>
    </cfRule>
  </conditionalFormatting>
  <conditionalFormatting sqref="R195">
    <cfRule type="cellIs" dxfId="504" priority="1932" stopIfTrue="1" operator="lessThan">
      <formula>0</formula>
    </cfRule>
  </conditionalFormatting>
  <conditionalFormatting sqref="R197:R198">
    <cfRule type="cellIs" dxfId="503" priority="1930" stopIfTrue="1" operator="lessThan">
      <formula>0</formula>
    </cfRule>
  </conditionalFormatting>
  <conditionalFormatting sqref="R220">
    <cfRule type="cellIs" dxfId="502" priority="1928" stopIfTrue="1" operator="lessThan">
      <formula>0</formula>
    </cfRule>
  </conditionalFormatting>
  <conditionalFormatting sqref="R222">
    <cfRule type="cellIs" dxfId="501" priority="1926" stopIfTrue="1" operator="lessThan">
      <formula>0</formula>
    </cfRule>
  </conditionalFormatting>
  <conditionalFormatting sqref="R224:R228">
    <cfRule type="cellIs" dxfId="500" priority="1924" stopIfTrue="1" operator="lessThan">
      <formula>0</formula>
    </cfRule>
  </conditionalFormatting>
  <conditionalFormatting sqref="R219">
    <cfRule type="cellIs" dxfId="499" priority="1923" stopIfTrue="1" operator="lessThan">
      <formula>0</formula>
    </cfRule>
  </conditionalFormatting>
  <conditionalFormatting sqref="R221">
    <cfRule type="cellIs" dxfId="498" priority="1922" stopIfTrue="1" operator="lessThan">
      <formula>0</formula>
    </cfRule>
  </conditionalFormatting>
  <conditionalFormatting sqref="R223">
    <cfRule type="cellIs" dxfId="497" priority="1921" stopIfTrue="1" operator="lessThan">
      <formula>0</formula>
    </cfRule>
  </conditionalFormatting>
  <conditionalFormatting sqref="R229:R231">
    <cfRule type="cellIs" dxfId="496" priority="1920" stopIfTrue="1" operator="lessThan">
      <formula>0</formula>
    </cfRule>
  </conditionalFormatting>
  <conditionalFormatting sqref="R232:R235">
    <cfRule type="cellIs" dxfId="495" priority="1918" stopIfTrue="1" operator="lessThan">
      <formula>0</formula>
    </cfRule>
  </conditionalFormatting>
  <conditionalFormatting sqref="R237:R238">
    <cfRule type="cellIs" dxfId="494" priority="1916" stopIfTrue="1" operator="lessThan">
      <formula>0</formula>
    </cfRule>
  </conditionalFormatting>
  <conditionalFormatting sqref="R241:R244">
    <cfRule type="cellIs" dxfId="493" priority="1914" stopIfTrue="1" operator="lessThan">
      <formula>0</formula>
    </cfRule>
  </conditionalFormatting>
  <conditionalFormatting sqref="R251:R252">
    <cfRule type="cellIs" dxfId="492" priority="1912" stopIfTrue="1" operator="lessThan">
      <formula>0</formula>
    </cfRule>
  </conditionalFormatting>
  <conditionalFormatting sqref="R257:R270">
    <cfRule type="cellIs" dxfId="491" priority="1910" stopIfTrue="1" operator="lessThan">
      <formula>0</formula>
    </cfRule>
  </conditionalFormatting>
  <conditionalFormatting sqref="R284">
    <cfRule type="cellIs" dxfId="490" priority="1908" stopIfTrue="1" operator="lessThan">
      <formula>0</formula>
    </cfRule>
  </conditionalFormatting>
  <conditionalFormatting sqref="R236">
    <cfRule type="cellIs" dxfId="489" priority="1907" stopIfTrue="1" operator="lessThan">
      <formula>0</formula>
    </cfRule>
  </conditionalFormatting>
  <conditionalFormatting sqref="R239:R240">
    <cfRule type="cellIs" dxfId="488" priority="1906" stopIfTrue="1" operator="lessThan">
      <formula>0</formula>
    </cfRule>
  </conditionalFormatting>
  <conditionalFormatting sqref="R245:R250">
    <cfRule type="cellIs" dxfId="487" priority="1905" stopIfTrue="1" operator="lessThan">
      <formula>0</formula>
    </cfRule>
  </conditionalFormatting>
  <conditionalFormatting sqref="R253:R256">
    <cfRule type="cellIs" dxfId="486" priority="1904" stopIfTrue="1" operator="lessThan">
      <formula>0</formula>
    </cfRule>
  </conditionalFormatting>
  <conditionalFormatting sqref="R283">
    <cfRule type="cellIs" dxfId="485" priority="1903" stopIfTrue="1" operator="lessThan">
      <formula>0</formula>
    </cfRule>
  </conditionalFormatting>
  <conditionalFormatting sqref="R287:R288">
    <cfRule type="cellIs" dxfId="484" priority="1902" stopIfTrue="1" operator="lessThan">
      <formula>0</formula>
    </cfRule>
  </conditionalFormatting>
  <conditionalFormatting sqref="R291:R292">
    <cfRule type="cellIs" dxfId="483" priority="1901" stopIfTrue="1" operator="lessThan">
      <formula>0</formula>
    </cfRule>
  </conditionalFormatting>
  <conditionalFormatting sqref="R289:R290">
    <cfRule type="cellIs" dxfId="482" priority="1900" stopIfTrue="1" operator="lessThan">
      <formula>0</formula>
    </cfRule>
  </conditionalFormatting>
  <conditionalFormatting sqref="R293">
    <cfRule type="cellIs" dxfId="481" priority="1898" stopIfTrue="1" operator="lessThan">
      <formula>0</formula>
    </cfRule>
  </conditionalFormatting>
  <conditionalFormatting sqref="R294:R321">
    <cfRule type="cellIs" dxfId="480" priority="1896" stopIfTrue="1" operator="lessThan">
      <formula>0</formula>
    </cfRule>
  </conditionalFormatting>
  <conditionalFormatting sqref="R323:R326">
    <cfRule type="cellIs" dxfId="479" priority="1895" stopIfTrue="1" operator="lessThan">
      <formula>0</formula>
    </cfRule>
  </conditionalFormatting>
  <conditionalFormatting sqref="R331:R336">
    <cfRule type="cellIs" dxfId="478" priority="1894" stopIfTrue="1" operator="lessThan">
      <formula>0</formula>
    </cfRule>
  </conditionalFormatting>
  <conditionalFormatting sqref="R338:R343">
    <cfRule type="cellIs" dxfId="477" priority="1893" stopIfTrue="1" operator="lessThan">
      <formula>0</formula>
    </cfRule>
  </conditionalFormatting>
  <conditionalFormatting sqref="R346:R363">
    <cfRule type="cellIs" dxfId="476" priority="1892" stopIfTrue="1" operator="lessThan">
      <formula>0</formula>
    </cfRule>
  </conditionalFormatting>
  <conditionalFormatting sqref="R368:R379">
    <cfRule type="cellIs" dxfId="475" priority="1891" stopIfTrue="1" operator="lessThan">
      <formula>0</formula>
    </cfRule>
  </conditionalFormatting>
  <conditionalFormatting sqref="R337">
    <cfRule type="cellIs" dxfId="474" priority="1889" stopIfTrue="1" operator="lessThan">
      <formula>0</formula>
    </cfRule>
  </conditionalFormatting>
  <conditionalFormatting sqref="R364:R367">
    <cfRule type="cellIs" dxfId="473" priority="1887" stopIfTrue="1" operator="lessThan">
      <formula>0</formula>
    </cfRule>
  </conditionalFormatting>
  <conditionalFormatting sqref="R380:R382">
    <cfRule type="cellIs" dxfId="472" priority="1885" stopIfTrue="1" operator="lessThan">
      <formula>0</formula>
    </cfRule>
  </conditionalFormatting>
  <conditionalFormatting sqref="R415">
    <cfRule type="cellIs" dxfId="471" priority="1884" stopIfTrue="1" operator="lessThan">
      <formula>0</formula>
    </cfRule>
  </conditionalFormatting>
  <conditionalFormatting sqref="R416">
    <cfRule type="cellIs" dxfId="470" priority="1882" stopIfTrue="1" operator="lessThan">
      <formula>0</formula>
    </cfRule>
  </conditionalFormatting>
  <conditionalFormatting sqref="R566:R569">
    <cfRule type="cellIs" dxfId="469" priority="1876" stopIfTrue="1" operator="lessThan">
      <formula>0</formula>
    </cfRule>
  </conditionalFormatting>
  <conditionalFormatting sqref="R571:R572">
    <cfRule type="cellIs" dxfId="468" priority="1874" stopIfTrue="1" operator="lessThan">
      <formula>0</formula>
    </cfRule>
  </conditionalFormatting>
  <conditionalFormatting sqref="R576:R578">
    <cfRule type="cellIs" dxfId="467" priority="1872" stopIfTrue="1" operator="lessThan">
      <formula>0</formula>
    </cfRule>
  </conditionalFormatting>
  <conditionalFormatting sqref="R580">
    <cfRule type="cellIs" dxfId="466" priority="1870" stopIfTrue="1" operator="lessThan">
      <formula>0</formula>
    </cfRule>
  </conditionalFormatting>
  <conditionalFormatting sqref="R573:R575">
    <cfRule type="cellIs" dxfId="465" priority="1869" stopIfTrue="1" operator="lessThan">
      <formula>0</formula>
    </cfRule>
  </conditionalFormatting>
  <conditionalFormatting sqref="R579">
    <cfRule type="cellIs" dxfId="464" priority="1868" stopIfTrue="1" operator="lessThan">
      <formula>0</formula>
    </cfRule>
  </conditionalFormatting>
  <conditionalFormatting sqref="R604">
    <cfRule type="cellIs" dxfId="463" priority="1867" stopIfTrue="1" operator="lessThan">
      <formula>0</formula>
    </cfRule>
  </conditionalFormatting>
  <conditionalFormatting sqref="R608">
    <cfRule type="cellIs" dxfId="462" priority="1866" stopIfTrue="1" operator="lessThan">
      <formula>0</formula>
    </cfRule>
  </conditionalFormatting>
  <conditionalFormatting sqref="R832:R834">
    <cfRule type="cellIs" dxfId="461" priority="1865" stopIfTrue="1" operator="lessThan">
      <formula>0</formula>
    </cfRule>
  </conditionalFormatting>
  <conditionalFormatting sqref="R837:R841">
    <cfRule type="cellIs" dxfId="460" priority="1864" stopIfTrue="1" operator="lessThan">
      <formula>0</formula>
    </cfRule>
  </conditionalFormatting>
  <conditionalFormatting sqref="R846">
    <cfRule type="cellIs" dxfId="459" priority="1863" stopIfTrue="1" operator="lessThan">
      <formula>0</formula>
    </cfRule>
  </conditionalFormatting>
  <conditionalFormatting sqref="R858:R867">
    <cfRule type="cellIs" dxfId="458" priority="1862" stopIfTrue="1" operator="lessThan">
      <formula>0</formula>
    </cfRule>
  </conditionalFormatting>
  <conditionalFormatting sqref="R884">
    <cfRule type="cellIs" dxfId="457" priority="1861" stopIfTrue="1" operator="lessThan">
      <formula>0</formula>
    </cfRule>
  </conditionalFormatting>
  <conditionalFormatting sqref="R887">
    <cfRule type="cellIs" dxfId="456" priority="1860" stopIfTrue="1" operator="lessThan">
      <formula>0</formula>
    </cfRule>
  </conditionalFormatting>
  <conditionalFormatting sqref="R835:R836">
    <cfRule type="cellIs" dxfId="455" priority="1859" stopIfTrue="1" operator="lessThan">
      <formula>0</formula>
    </cfRule>
  </conditionalFormatting>
  <conditionalFormatting sqref="R842:R845">
    <cfRule type="cellIs" dxfId="454" priority="1858" stopIfTrue="1" operator="lessThan">
      <formula>0</formula>
    </cfRule>
  </conditionalFormatting>
  <conditionalFormatting sqref="R848">
    <cfRule type="cellIs" dxfId="453" priority="1857" stopIfTrue="1" operator="lessThan">
      <formula>0</formula>
    </cfRule>
  </conditionalFormatting>
  <conditionalFormatting sqref="R868:R875">
    <cfRule type="cellIs" dxfId="452" priority="1856" stopIfTrue="1" operator="lessThan">
      <formula>0</formula>
    </cfRule>
  </conditionalFormatting>
  <conditionalFormatting sqref="R885:R886">
    <cfRule type="cellIs" dxfId="451" priority="1855" stopIfTrue="1" operator="lessThan">
      <formula>0</formula>
    </cfRule>
  </conditionalFormatting>
  <conditionalFormatting sqref="R53">
    <cfRule type="cellIs" dxfId="450" priority="1854" stopIfTrue="1" operator="lessThan">
      <formula>0</formula>
    </cfRule>
  </conditionalFormatting>
  <conditionalFormatting sqref="O829:T829">
    <cfRule type="cellIs" dxfId="449" priority="1576" stopIfTrue="1" operator="lessThan">
      <formula>0</formula>
    </cfRule>
  </conditionalFormatting>
  <conditionalFormatting sqref="V53">
    <cfRule type="cellIs" dxfId="448" priority="148" operator="notEqual">
      <formula>0</formula>
    </cfRule>
  </conditionalFormatting>
  <conditionalFormatting sqref="V54">
    <cfRule type="cellIs" dxfId="447" priority="147" operator="notEqual">
      <formula>0</formula>
    </cfRule>
  </conditionalFormatting>
  <conditionalFormatting sqref="V13">
    <cfRule type="cellIs" dxfId="446" priority="146" operator="notEqual">
      <formula>0</formula>
    </cfRule>
  </conditionalFormatting>
  <conditionalFormatting sqref="V12">
    <cfRule type="cellIs" dxfId="445" priority="145" operator="notEqual">
      <formula>0</formula>
    </cfRule>
  </conditionalFormatting>
  <conditionalFormatting sqref="V10">
    <cfRule type="cellIs" dxfId="444" priority="144" operator="notEqual">
      <formula>0</formula>
    </cfRule>
  </conditionalFormatting>
  <conditionalFormatting sqref="V14:V15">
    <cfRule type="cellIs" dxfId="443" priority="143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42" priority="142" operator="notEqual">
      <formula>0</formula>
    </cfRule>
  </conditionalFormatting>
  <conditionalFormatting sqref="V60:V61">
    <cfRule type="cellIs" dxfId="441" priority="141" operator="notEqual">
      <formula>0</formula>
    </cfRule>
  </conditionalFormatting>
  <conditionalFormatting sqref="V26">
    <cfRule type="cellIs" dxfId="440" priority="140" operator="notEqual">
      <formula>0</formula>
    </cfRule>
  </conditionalFormatting>
  <conditionalFormatting sqref="V27:V52">
    <cfRule type="cellIs" dxfId="439" priority="139" operator="notEqual">
      <formula>0</formula>
    </cfRule>
  </conditionalFormatting>
  <conditionalFormatting sqref="V56:V59">
    <cfRule type="cellIs" dxfId="438" priority="138" operator="notEqual">
      <formula>0</formula>
    </cfRule>
  </conditionalFormatting>
  <conditionalFormatting sqref="V62:V69">
    <cfRule type="cellIs" dxfId="437" priority="137" operator="notEqual">
      <formula>0</formula>
    </cfRule>
  </conditionalFormatting>
  <conditionalFormatting sqref="V94:V101">
    <cfRule type="cellIs" dxfId="436" priority="136" operator="notEqual">
      <formula>0</formula>
    </cfRule>
  </conditionalFormatting>
  <conditionalFormatting sqref="V114">
    <cfRule type="cellIs" dxfId="435" priority="135" operator="notEqual">
      <formula>0</formula>
    </cfRule>
  </conditionalFormatting>
  <conditionalFormatting sqref="V116">
    <cfRule type="cellIs" dxfId="434" priority="134" operator="notEqual">
      <formula>0</formula>
    </cfRule>
  </conditionalFormatting>
  <conditionalFormatting sqref="V118">
    <cfRule type="cellIs" dxfId="433" priority="133" operator="notEqual">
      <formula>0</formula>
    </cfRule>
  </conditionalFormatting>
  <conditionalFormatting sqref="V122">
    <cfRule type="cellIs" dxfId="432" priority="132" operator="notEqual">
      <formula>0</formula>
    </cfRule>
  </conditionalFormatting>
  <conditionalFormatting sqref="V125">
    <cfRule type="cellIs" dxfId="431" priority="131" operator="notEqual">
      <formula>0</formula>
    </cfRule>
  </conditionalFormatting>
  <conditionalFormatting sqref="V127:V128">
    <cfRule type="cellIs" dxfId="430" priority="130" operator="notEqual">
      <formula>0</formula>
    </cfRule>
  </conditionalFormatting>
  <conditionalFormatting sqref="V130">
    <cfRule type="cellIs" dxfId="429" priority="129" operator="notEqual">
      <formula>0</formula>
    </cfRule>
  </conditionalFormatting>
  <conditionalFormatting sqref="V132:V133">
    <cfRule type="cellIs" dxfId="428" priority="128" operator="notEqual">
      <formula>0</formula>
    </cfRule>
  </conditionalFormatting>
  <conditionalFormatting sqref="V135">
    <cfRule type="cellIs" dxfId="427" priority="127" operator="notEqual">
      <formula>0</formula>
    </cfRule>
  </conditionalFormatting>
  <conditionalFormatting sqref="V139:V140">
    <cfRule type="cellIs" dxfId="426" priority="126" operator="notEqual">
      <formula>0</formula>
    </cfRule>
  </conditionalFormatting>
  <conditionalFormatting sqref="V142:V143">
    <cfRule type="cellIs" dxfId="425" priority="125" operator="notEqual">
      <formula>0</formula>
    </cfRule>
  </conditionalFormatting>
  <conditionalFormatting sqref="V146">
    <cfRule type="cellIs" dxfId="424" priority="124" operator="notEqual">
      <formula>0</formula>
    </cfRule>
  </conditionalFormatting>
  <conditionalFormatting sqref="V150:V151">
    <cfRule type="cellIs" dxfId="423" priority="123" operator="notEqual">
      <formula>0</formula>
    </cfRule>
  </conditionalFormatting>
  <conditionalFormatting sqref="V173:V175">
    <cfRule type="cellIs" dxfId="422" priority="122" operator="notEqual">
      <formula>0</formula>
    </cfRule>
  </conditionalFormatting>
  <conditionalFormatting sqref="V184">
    <cfRule type="cellIs" dxfId="421" priority="121" operator="notEqual">
      <formula>0</formula>
    </cfRule>
  </conditionalFormatting>
  <conditionalFormatting sqref="V186:V187">
    <cfRule type="cellIs" dxfId="420" priority="120" operator="notEqual">
      <formula>0</formula>
    </cfRule>
  </conditionalFormatting>
  <conditionalFormatting sqref="V190">
    <cfRule type="cellIs" dxfId="419" priority="119" operator="notEqual">
      <formula>0</formula>
    </cfRule>
  </conditionalFormatting>
  <conditionalFormatting sqref="V195">
    <cfRule type="cellIs" dxfId="418" priority="118" operator="notEqual">
      <formula>0</formula>
    </cfRule>
  </conditionalFormatting>
  <conditionalFormatting sqref="V197:V198">
    <cfRule type="cellIs" dxfId="417" priority="117" operator="notEqual">
      <formula>0</formula>
    </cfRule>
  </conditionalFormatting>
  <conditionalFormatting sqref="V220">
    <cfRule type="cellIs" dxfId="416" priority="116" operator="notEqual">
      <formula>0</formula>
    </cfRule>
  </conditionalFormatting>
  <conditionalFormatting sqref="V222">
    <cfRule type="cellIs" dxfId="415" priority="115" operator="notEqual">
      <formula>0</formula>
    </cfRule>
  </conditionalFormatting>
  <conditionalFormatting sqref="V224:V228">
    <cfRule type="cellIs" dxfId="414" priority="114" operator="notEqual">
      <formula>0</formula>
    </cfRule>
  </conditionalFormatting>
  <conditionalFormatting sqref="V232:V235">
    <cfRule type="cellIs" dxfId="413" priority="113" operator="notEqual">
      <formula>0</formula>
    </cfRule>
  </conditionalFormatting>
  <conditionalFormatting sqref="V237:V238">
    <cfRule type="cellIs" dxfId="412" priority="112" operator="notEqual">
      <formula>0</formula>
    </cfRule>
  </conditionalFormatting>
  <conditionalFormatting sqref="V241:V244">
    <cfRule type="cellIs" dxfId="411" priority="111" operator="notEqual">
      <formula>0</formula>
    </cfRule>
  </conditionalFormatting>
  <conditionalFormatting sqref="V251:V252">
    <cfRule type="cellIs" dxfId="410" priority="110" operator="notEqual">
      <formula>0</formula>
    </cfRule>
  </conditionalFormatting>
  <conditionalFormatting sqref="V257:V270">
    <cfRule type="cellIs" dxfId="409" priority="109" operator="notEqual">
      <formula>0</formula>
    </cfRule>
  </conditionalFormatting>
  <conditionalFormatting sqref="V284">
    <cfRule type="cellIs" dxfId="408" priority="108" operator="notEqual">
      <formula>0</formula>
    </cfRule>
  </conditionalFormatting>
  <conditionalFormatting sqref="V337">
    <cfRule type="cellIs" dxfId="407" priority="107" operator="notEqual">
      <formula>0</formula>
    </cfRule>
  </conditionalFormatting>
  <conditionalFormatting sqref="V364:V367">
    <cfRule type="cellIs" dxfId="406" priority="106" operator="notEqual">
      <formula>0</formula>
    </cfRule>
  </conditionalFormatting>
  <conditionalFormatting sqref="V380:V382">
    <cfRule type="cellIs" dxfId="405" priority="105" operator="notEqual">
      <formula>0</formula>
    </cfRule>
  </conditionalFormatting>
  <conditionalFormatting sqref="V416">
    <cfRule type="cellIs" dxfId="404" priority="104" operator="notEqual">
      <formula>0</formula>
    </cfRule>
  </conditionalFormatting>
  <conditionalFormatting sqref="V566:V569">
    <cfRule type="cellIs" dxfId="403" priority="103" operator="notEqual">
      <formula>0</formula>
    </cfRule>
  </conditionalFormatting>
  <conditionalFormatting sqref="V571:V572">
    <cfRule type="cellIs" dxfId="402" priority="102" operator="notEqual">
      <formula>0</formula>
    </cfRule>
  </conditionalFormatting>
  <conditionalFormatting sqref="V576:V578">
    <cfRule type="cellIs" dxfId="401" priority="101" operator="notEqual">
      <formula>0</formula>
    </cfRule>
  </conditionalFormatting>
  <conditionalFormatting sqref="V580">
    <cfRule type="cellIs" dxfId="400" priority="100" operator="notEqual">
      <formula>0</formula>
    </cfRule>
  </conditionalFormatting>
  <conditionalFormatting sqref="V835:V836">
    <cfRule type="cellIs" dxfId="399" priority="99" operator="notEqual">
      <formula>0</formula>
    </cfRule>
  </conditionalFormatting>
  <conditionalFormatting sqref="V842:V845">
    <cfRule type="cellIs" dxfId="398" priority="98" operator="notEqual">
      <formula>0</formula>
    </cfRule>
  </conditionalFormatting>
  <conditionalFormatting sqref="V848">
    <cfRule type="cellIs" dxfId="397" priority="97" operator="notEqual">
      <formula>0</formula>
    </cfRule>
  </conditionalFormatting>
  <conditionalFormatting sqref="V868:V875">
    <cfRule type="cellIs" dxfId="396" priority="96" operator="notEqual">
      <formula>0</formula>
    </cfRule>
  </conditionalFormatting>
  <conditionalFormatting sqref="V885:V886">
    <cfRule type="cellIs" dxfId="395" priority="95" operator="notEqual">
      <formula>0</formula>
    </cfRule>
  </conditionalFormatting>
  <conditionalFormatting sqref="V55">
    <cfRule type="cellIs" dxfId="394" priority="94" operator="notEqual">
      <formula>0</formula>
    </cfRule>
  </conditionalFormatting>
  <conditionalFormatting sqref="V71:V89">
    <cfRule type="cellIs" dxfId="393" priority="93" operator="notEqual">
      <formula>0</formula>
    </cfRule>
  </conditionalFormatting>
  <conditionalFormatting sqref="V103:V112">
    <cfRule type="cellIs" dxfId="392" priority="92" operator="notEqual">
      <formula>0</formula>
    </cfRule>
  </conditionalFormatting>
  <conditionalFormatting sqref="V115">
    <cfRule type="cellIs" dxfId="391" priority="91" operator="notEqual">
      <formula>0</formula>
    </cfRule>
  </conditionalFormatting>
  <conditionalFormatting sqref="V119">
    <cfRule type="cellIs" dxfId="390" priority="90" operator="notEqual">
      <formula>0</formula>
    </cfRule>
  </conditionalFormatting>
  <conditionalFormatting sqref="V123:V124">
    <cfRule type="cellIs" dxfId="389" priority="89" operator="notEqual">
      <formula>0</formula>
    </cfRule>
  </conditionalFormatting>
  <conditionalFormatting sqref="V126">
    <cfRule type="cellIs" dxfId="388" priority="88" operator="notEqual">
      <formula>0</formula>
    </cfRule>
  </conditionalFormatting>
  <conditionalFormatting sqref="V129">
    <cfRule type="cellIs" dxfId="387" priority="87" operator="notEqual">
      <formula>0</formula>
    </cfRule>
  </conditionalFormatting>
  <conditionalFormatting sqref="V131">
    <cfRule type="cellIs" dxfId="386" priority="86" operator="notEqual">
      <formula>0</formula>
    </cfRule>
  </conditionalFormatting>
  <conditionalFormatting sqref="V134">
    <cfRule type="cellIs" dxfId="385" priority="85" operator="notEqual">
      <formula>0</formula>
    </cfRule>
  </conditionalFormatting>
  <conditionalFormatting sqref="V136:V138">
    <cfRule type="cellIs" dxfId="384" priority="84" operator="notEqual">
      <formula>0</formula>
    </cfRule>
  </conditionalFormatting>
  <conditionalFormatting sqref="V141">
    <cfRule type="cellIs" dxfId="383" priority="83" operator="notEqual">
      <formula>0</formula>
    </cfRule>
  </conditionalFormatting>
  <conditionalFormatting sqref="V144:V145">
    <cfRule type="cellIs" dxfId="382" priority="82" operator="notEqual">
      <formula>0</formula>
    </cfRule>
  </conditionalFormatting>
  <conditionalFormatting sqref="V147:V149">
    <cfRule type="cellIs" dxfId="381" priority="81" operator="notEqual">
      <formula>0</formula>
    </cfRule>
  </conditionalFormatting>
  <conditionalFormatting sqref="V152:V159">
    <cfRule type="cellIs" dxfId="380" priority="80" operator="notEqual">
      <formula>0</formula>
    </cfRule>
  </conditionalFormatting>
  <conditionalFormatting sqref="V161:V172">
    <cfRule type="cellIs" dxfId="379" priority="79" operator="notEqual">
      <formula>0</formula>
    </cfRule>
  </conditionalFormatting>
  <conditionalFormatting sqref="V185">
    <cfRule type="cellIs" dxfId="378" priority="78" operator="notEqual">
      <formula>0</formula>
    </cfRule>
  </conditionalFormatting>
  <conditionalFormatting sqref="V188:V189">
    <cfRule type="cellIs" dxfId="377" priority="77" operator="notEqual">
      <formula>0</formula>
    </cfRule>
  </conditionalFormatting>
  <conditionalFormatting sqref="V196">
    <cfRule type="cellIs" dxfId="376" priority="76" operator="notEqual">
      <formula>0</formula>
    </cfRule>
  </conditionalFormatting>
  <conditionalFormatting sqref="V219">
    <cfRule type="cellIs" dxfId="375" priority="75" operator="notEqual">
      <formula>0</formula>
    </cfRule>
  </conditionalFormatting>
  <conditionalFormatting sqref="V221">
    <cfRule type="cellIs" dxfId="374" priority="74" operator="notEqual">
      <formula>0</formula>
    </cfRule>
  </conditionalFormatting>
  <conditionalFormatting sqref="V223">
    <cfRule type="cellIs" dxfId="373" priority="73" operator="notEqual">
      <formula>0</formula>
    </cfRule>
  </conditionalFormatting>
  <conditionalFormatting sqref="V229:V231">
    <cfRule type="cellIs" dxfId="372" priority="72" operator="notEqual">
      <formula>0</formula>
    </cfRule>
  </conditionalFormatting>
  <conditionalFormatting sqref="V236">
    <cfRule type="cellIs" dxfId="371" priority="71" operator="notEqual">
      <formula>0</formula>
    </cfRule>
  </conditionalFormatting>
  <conditionalFormatting sqref="V239:V240">
    <cfRule type="cellIs" dxfId="370" priority="70" operator="notEqual">
      <formula>0</formula>
    </cfRule>
  </conditionalFormatting>
  <conditionalFormatting sqref="V245:V250">
    <cfRule type="cellIs" dxfId="369" priority="69" operator="notEqual">
      <formula>0</formula>
    </cfRule>
  </conditionalFormatting>
  <conditionalFormatting sqref="V253:V256">
    <cfRule type="cellIs" dxfId="368" priority="68" operator="notEqual">
      <formula>0</formula>
    </cfRule>
  </conditionalFormatting>
  <conditionalFormatting sqref="V283">
    <cfRule type="cellIs" dxfId="367" priority="67" operator="notEqual">
      <formula>0</formula>
    </cfRule>
  </conditionalFormatting>
  <conditionalFormatting sqref="V286:V288">
    <cfRule type="cellIs" dxfId="366" priority="66" operator="notEqual">
      <formula>0</formula>
    </cfRule>
  </conditionalFormatting>
  <conditionalFormatting sqref="V289:V321">
    <cfRule type="cellIs" dxfId="365" priority="65" operator="notEqual">
      <formula>0</formula>
    </cfRule>
  </conditionalFormatting>
  <conditionalFormatting sqref="V323:V326">
    <cfRule type="cellIs" dxfId="364" priority="64" operator="notEqual">
      <formula>0</formula>
    </cfRule>
  </conditionalFormatting>
  <conditionalFormatting sqref="V331:V336">
    <cfRule type="cellIs" dxfId="363" priority="63" operator="notEqual">
      <formula>0</formula>
    </cfRule>
  </conditionalFormatting>
  <conditionalFormatting sqref="V338:V343">
    <cfRule type="cellIs" dxfId="362" priority="62" operator="notEqual">
      <formula>0</formula>
    </cfRule>
  </conditionalFormatting>
  <conditionalFormatting sqref="V346:V363">
    <cfRule type="cellIs" dxfId="361" priority="61" operator="notEqual">
      <formula>0</formula>
    </cfRule>
  </conditionalFormatting>
  <conditionalFormatting sqref="V368:V379">
    <cfRule type="cellIs" dxfId="360" priority="60" operator="notEqual">
      <formula>0</formula>
    </cfRule>
  </conditionalFormatting>
  <conditionalFormatting sqref="V415">
    <cfRule type="cellIs" dxfId="359" priority="59" operator="notEqual">
      <formula>0</formula>
    </cfRule>
  </conditionalFormatting>
  <conditionalFormatting sqref="V573:V575">
    <cfRule type="cellIs" dxfId="358" priority="58" operator="notEqual">
      <formula>0</formula>
    </cfRule>
  </conditionalFormatting>
  <conditionalFormatting sqref="V579">
    <cfRule type="cellIs" dxfId="357" priority="57" operator="notEqual">
      <formula>0</formula>
    </cfRule>
  </conditionalFormatting>
  <conditionalFormatting sqref="V604">
    <cfRule type="cellIs" dxfId="356" priority="56" operator="notEqual">
      <formula>0</formula>
    </cfRule>
  </conditionalFormatting>
  <conditionalFormatting sqref="V608">
    <cfRule type="cellIs" dxfId="355" priority="55" operator="notEqual">
      <formula>0</formula>
    </cfRule>
  </conditionalFormatting>
  <conditionalFormatting sqref="V832:V834">
    <cfRule type="cellIs" dxfId="354" priority="54" operator="notEqual">
      <formula>0</formula>
    </cfRule>
  </conditionalFormatting>
  <conditionalFormatting sqref="V837:V841">
    <cfRule type="cellIs" dxfId="353" priority="53" operator="notEqual">
      <formula>0</formula>
    </cfRule>
  </conditionalFormatting>
  <conditionalFormatting sqref="V846">
    <cfRule type="cellIs" dxfId="352" priority="52" operator="notEqual">
      <formula>0</formula>
    </cfRule>
  </conditionalFormatting>
  <conditionalFormatting sqref="V858:V867">
    <cfRule type="cellIs" dxfId="351" priority="51" operator="notEqual">
      <formula>0</formula>
    </cfRule>
  </conditionalFormatting>
  <conditionalFormatting sqref="V884">
    <cfRule type="cellIs" dxfId="350" priority="50" operator="notEqual">
      <formula>0</formula>
    </cfRule>
  </conditionalFormatting>
  <conditionalFormatting sqref="V117">
    <cfRule type="cellIs" dxfId="349" priority="49" operator="notEqual">
      <formula>0</formula>
    </cfRule>
  </conditionalFormatting>
  <conditionalFormatting sqref="V847">
    <cfRule type="cellIs" dxfId="348" priority="47" operator="equal">
      <formula>1</formula>
    </cfRule>
    <cfRule type="cellIs" dxfId="347" priority="48" operator="notEqual">
      <formula>0</formula>
    </cfRule>
  </conditionalFormatting>
  <conditionalFormatting sqref="V178">
    <cfRule type="cellIs" dxfId="346" priority="45" operator="equal">
      <formula>1</formula>
    </cfRule>
    <cfRule type="cellIs" dxfId="345" priority="46" operator="notEqual">
      <formula>0</formula>
    </cfRule>
  </conditionalFormatting>
  <conditionalFormatting sqref="V90:V93">
    <cfRule type="cellIs" dxfId="344" priority="43" operator="equal">
      <formula>1</formula>
    </cfRule>
    <cfRule type="cellIs" dxfId="343" priority="44" operator="notEqual">
      <formula>0</formula>
    </cfRule>
  </conditionalFormatting>
  <conditionalFormatting sqref="V16:V25">
    <cfRule type="cellIs" dxfId="342" priority="41" operator="equal">
      <formula>1</formula>
    </cfRule>
    <cfRule type="cellIs" dxfId="341" priority="42" operator="notEqual">
      <formula>0</formula>
    </cfRule>
  </conditionalFormatting>
  <conditionalFormatting sqref="V402:V409">
    <cfRule type="cellIs" dxfId="340" priority="39" operator="equal">
      <formula>1</formula>
    </cfRule>
    <cfRule type="cellIs" dxfId="339" priority="40" operator="notEqual">
      <formula>0</formula>
    </cfRule>
  </conditionalFormatting>
  <conditionalFormatting sqref="V640">
    <cfRule type="cellIs" dxfId="338" priority="37" operator="equal">
      <formula>1</formula>
    </cfRule>
    <cfRule type="cellIs" dxfId="337" priority="38" operator="notEqual">
      <formula>0</formula>
    </cfRule>
  </conditionalFormatting>
  <conditionalFormatting sqref="V667">
    <cfRule type="cellIs" dxfId="336" priority="35" operator="equal">
      <formula>1</formula>
    </cfRule>
    <cfRule type="cellIs" dxfId="335" priority="36" operator="notEqual">
      <formula>0</formula>
    </cfRule>
  </conditionalFormatting>
  <conditionalFormatting sqref="V763">
    <cfRule type="cellIs" dxfId="334" priority="33" operator="equal">
      <formula>1</formula>
    </cfRule>
    <cfRule type="cellIs" dxfId="333" priority="34" operator="notEqual">
      <formula>0</formula>
    </cfRule>
  </conditionalFormatting>
  <conditionalFormatting sqref="S384:T565">
    <cfRule type="cellIs" dxfId="332" priority="9" stopIfTrue="1" operator="lessThan">
      <formula>0</formula>
    </cfRule>
  </conditionalFormatting>
  <conditionalFormatting sqref="Q761:R761">
    <cfRule type="cellIs" dxfId="331" priority="31" stopIfTrue="1" operator="lessThan">
      <formula>0</formula>
    </cfRule>
  </conditionalFormatting>
  <conditionalFormatting sqref="V761">
    <cfRule type="cellIs" dxfId="330" priority="29" operator="equal">
      <formula>1</formula>
    </cfRule>
    <cfRule type="cellIs" dxfId="329" priority="30" operator="notEqual">
      <formula>0</formula>
    </cfRule>
  </conditionalFormatting>
  <conditionalFormatting sqref="H13:L13">
    <cfRule type="cellIs" dxfId="328" priority="28" operator="notEqual">
      <formula>0</formula>
    </cfRule>
  </conditionalFormatting>
  <conditionalFormatting sqref="S115 S113:T113 S117 S383:T383">
    <cfRule type="cellIs" dxfId="327" priority="27" stopIfTrue="1" operator="lessThan">
      <formula>0</formula>
    </cfRule>
  </conditionalFormatting>
  <conditionalFormatting sqref="S570">
    <cfRule type="cellIs" dxfId="326" priority="26" stopIfTrue="1" operator="lessThan">
      <formula>0</formula>
    </cfRule>
  </conditionalFormatting>
  <conditionalFormatting sqref="S570">
    <cfRule type="expression" dxfId="325" priority="25">
      <formula>(#REF!+#REF!)&lt;&gt;(#REF!+#REF!)</formula>
    </cfRule>
  </conditionalFormatting>
  <conditionalFormatting sqref="T570">
    <cfRule type="cellIs" dxfId="324" priority="24" stopIfTrue="1" operator="lessThan">
      <formula>0</formula>
    </cfRule>
  </conditionalFormatting>
  <conditionalFormatting sqref="T570">
    <cfRule type="expression" dxfId="323" priority="23">
      <formula>(#REF!+#REF!)&lt;&gt;(#REF!+#REF!)</formula>
    </cfRule>
  </conditionalFormatting>
  <conditionalFormatting sqref="T115">
    <cfRule type="cellIs" dxfId="322" priority="22" stopIfTrue="1" operator="lessThan">
      <formula>0</formula>
    </cfRule>
  </conditionalFormatting>
  <conditionalFormatting sqref="T115">
    <cfRule type="expression" dxfId="321" priority="19">
      <formula>#REF!&lt;0</formula>
    </cfRule>
    <cfRule type="expression" dxfId="320" priority="20">
      <formula>AND($N$4="12",ABS(#REF!+#REF!)&gt;ABS(#REF!+#REF!),#REF!+#REF!&lt;0)</formula>
    </cfRule>
    <cfRule type="expression" dxfId="319" priority="21">
      <formula>AND(ABS(#REF!+#REF!)&gt;ABS(#REF!+#REF!),#REF!+#REF!&gt;0)</formula>
    </cfRule>
  </conditionalFormatting>
  <conditionalFormatting sqref="T117">
    <cfRule type="cellIs" dxfId="318" priority="18" stopIfTrue="1" operator="lessThan">
      <formula>0</formula>
    </cfRule>
  </conditionalFormatting>
  <conditionalFormatting sqref="T117">
    <cfRule type="expression" dxfId="317" priority="15">
      <formula>#REF!&lt;0</formula>
    </cfRule>
    <cfRule type="expression" dxfId="316" priority="16">
      <formula>AND($N$4="12",ABS(#REF!+#REF!)&gt;ABS(#REF!+#REF!),#REF!+#REF!&lt;0)</formula>
    </cfRule>
    <cfRule type="expression" dxfId="315" priority="17">
      <formula>AND(ABS(#REF!+#REF!)&gt;ABS(#REF!+#REF!),#REF!+#REF!&gt;0)</formula>
    </cfRule>
  </conditionalFormatting>
  <conditionalFormatting sqref="S14:T112">
    <cfRule type="cellIs" dxfId="314" priority="14" stopIfTrue="1" operator="lessThan">
      <formula>0</formula>
    </cfRule>
  </conditionalFormatting>
  <conditionalFormatting sqref="S114:T114">
    <cfRule type="cellIs" dxfId="313" priority="13" stopIfTrue="1" operator="lessThan">
      <formula>0</formula>
    </cfRule>
  </conditionalFormatting>
  <conditionalFormatting sqref="S116:T116">
    <cfRule type="cellIs" dxfId="312" priority="12" stopIfTrue="1" operator="lessThan">
      <formula>0</formula>
    </cfRule>
  </conditionalFormatting>
  <conditionalFormatting sqref="S118:T335 S338:T382">
    <cfRule type="cellIs" dxfId="311" priority="11" stopIfTrue="1" operator="lessThan">
      <formula>0</formula>
    </cfRule>
  </conditionalFormatting>
  <conditionalFormatting sqref="S336:T337">
    <cfRule type="cellIs" dxfId="310" priority="10" stopIfTrue="1" operator="lessThan">
      <formula>0</formula>
    </cfRule>
  </conditionalFormatting>
  <conditionalFormatting sqref="S566:T569">
    <cfRule type="cellIs" dxfId="309" priority="8" stopIfTrue="1" operator="lessThan">
      <formula>0</formula>
    </cfRule>
  </conditionalFormatting>
  <conditionalFormatting sqref="S573:T828">
    <cfRule type="cellIs" dxfId="308" priority="7" stopIfTrue="1" operator="lessThan">
      <formula>0</formula>
    </cfRule>
  </conditionalFormatting>
  <conditionalFormatting sqref="S571:T572">
    <cfRule type="cellIs" dxfId="307" priority="6" stopIfTrue="1" operator="lessThan">
      <formula>0</formula>
    </cfRule>
  </conditionalFormatting>
  <conditionalFormatting sqref="S832:T887">
    <cfRule type="cellIs" dxfId="306" priority="5" stopIfTrue="1" operator="lessThan">
      <formula>0</formula>
    </cfRule>
  </conditionalFormatting>
  <conditionalFormatting sqref="R115">
    <cfRule type="cellIs" dxfId="305" priority="4" stopIfTrue="1" operator="lessThan">
      <formula>0</formula>
    </cfRule>
  </conditionalFormatting>
  <conditionalFormatting sqref="R114">
    <cfRule type="cellIs" dxfId="304" priority="3" stopIfTrue="1" operator="lessThan">
      <formula>0</formula>
    </cfRule>
  </conditionalFormatting>
  <conditionalFormatting sqref="R117">
    <cfRule type="cellIs" dxfId="303" priority="2" stopIfTrue="1" operator="lessThan">
      <formula>0</formula>
    </cfRule>
  </conditionalFormatting>
  <conditionalFormatting sqref="R116">
    <cfRule type="cellIs" dxfId="302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1950" t="str">
        <f>+LEFT(H12,6)</f>
        <v>31 дек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12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341731</v>
      </c>
      <c r="D6" s="2452"/>
      <c r="E6" s="2453"/>
      <c r="F6" s="205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2426" t="s">
        <v>185</v>
      </c>
      <c r="P6" s="2427"/>
      <c r="Q6" s="2427"/>
      <c r="R6" s="2427"/>
      <c r="S6" s="2427"/>
      <c r="T6" s="242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20"/>
      <c r="P7" s="2621"/>
      <c r="Q7" s="2621"/>
      <c r="R7" s="2621"/>
      <c r="S7" s="2621"/>
      <c r="T7" s="2622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0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5" t="str">
        <f>+'TRIAL-BALANCE'!H12:K12</f>
        <v>31 декември 2020 г.</v>
      </c>
      <c r="I12" s="2625"/>
      <c r="J12" s="2625"/>
      <c r="K12" s="2625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17">
        <f>+IF(V13=0,0,"ИМА грешни КРАЙНИ салда - виж колона V")</f>
        <v>0</v>
      </c>
      <c r="I13" s="2617"/>
      <c r="J13" s="2617"/>
      <c r="K13" s="2617"/>
      <c r="L13" s="2618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>
        <v>0</v>
      </c>
      <c r="P14" s="324">
        <v>0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>
        <v>0</v>
      </c>
      <c r="P15" s="324">
        <v>0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>
        <v>0</v>
      </c>
      <c r="Q50" s="122">
        <v>0</v>
      </c>
      <c r="R50" s="121">
        <v>0</v>
      </c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>
        <v>0</v>
      </c>
      <c r="P54" s="9">
        <v>0</v>
      </c>
      <c r="Q54" s="122">
        <v>0</v>
      </c>
      <c r="R54" s="121">
        <v>0</v>
      </c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>
        <v>0</v>
      </c>
      <c r="P73" s="582">
        <v>0</v>
      </c>
      <c r="Q73" s="589">
        <v>0</v>
      </c>
      <c r="R73" s="121">
        <v>0</v>
      </c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>
        <v>0</v>
      </c>
      <c r="P77" s="582">
        <v>0</v>
      </c>
      <c r="Q77" s="589">
        <v>0</v>
      </c>
      <c r="R77" s="121">
        <v>0</v>
      </c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>
        <v>0</v>
      </c>
      <c r="P78" s="582">
        <v>0</v>
      </c>
      <c r="Q78" s="589">
        <v>0</v>
      </c>
      <c r="R78" s="121">
        <v>0</v>
      </c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>
        <v>0</v>
      </c>
      <c r="P80" s="582">
        <v>0</v>
      </c>
      <c r="Q80" s="589">
        <v>0</v>
      </c>
      <c r="R80" s="121">
        <v>0</v>
      </c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>
        <v>0</v>
      </c>
      <c r="P81" s="582">
        <v>0</v>
      </c>
      <c r="Q81" s="589">
        <v>0</v>
      </c>
      <c r="R81" s="121">
        <v>0</v>
      </c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>
        <v>0</v>
      </c>
      <c r="P82" s="582">
        <v>0</v>
      </c>
      <c r="Q82" s="589">
        <v>0</v>
      </c>
      <c r="R82" s="121">
        <v>0</v>
      </c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>
        <v>0</v>
      </c>
      <c r="P83" s="582">
        <v>0</v>
      </c>
      <c r="Q83" s="589">
        <v>0</v>
      </c>
      <c r="R83" s="121">
        <v>0</v>
      </c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>
        <v>0</v>
      </c>
      <c r="P85" s="582">
        <v>0</v>
      </c>
      <c r="Q85" s="589">
        <v>0</v>
      </c>
      <c r="R85" s="121">
        <v>0</v>
      </c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>
        <v>0</v>
      </c>
      <c r="P86" s="582">
        <v>0</v>
      </c>
      <c r="Q86" s="589">
        <v>0</v>
      </c>
      <c r="R86" s="121">
        <v>0</v>
      </c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>
        <v>0</v>
      </c>
      <c r="P87" s="582">
        <v>0</v>
      </c>
      <c r="Q87" s="589">
        <v>0</v>
      </c>
      <c r="R87" s="121">
        <v>0</v>
      </c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>
        <v>0</v>
      </c>
      <c r="P89" s="582">
        <v>0</v>
      </c>
      <c r="Q89" s="589">
        <v>0</v>
      </c>
      <c r="R89" s="121">
        <v>0</v>
      </c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>
        <v>0</v>
      </c>
      <c r="P104" s="9">
        <v>0</v>
      </c>
      <c r="Q104" s="122">
        <v>0</v>
      </c>
      <c r="R104" s="121">
        <v>0</v>
      </c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>
        <v>0</v>
      </c>
      <c r="P105" s="9">
        <v>0</v>
      </c>
      <c r="Q105" s="122">
        <v>0</v>
      </c>
      <c r="R105" s="121">
        <v>0</v>
      </c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>
        <v>0</v>
      </c>
      <c r="P106" s="9">
        <v>0</v>
      </c>
      <c r="Q106" s="122">
        <v>0</v>
      </c>
      <c r="R106" s="121">
        <v>0</v>
      </c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>
        <v>0</v>
      </c>
      <c r="Q114" s="325">
        <v>0</v>
      </c>
      <c r="R114" s="324">
        <v>0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>
        <v>0</v>
      </c>
      <c r="P115" s="9">
        <v>0</v>
      </c>
      <c r="Q115" s="122">
        <v>0</v>
      </c>
      <c r="R115" s="324">
        <v>0</v>
      </c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>
        <v>0</v>
      </c>
      <c r="P124" s="9">
        <v>0</v>
      </c>
      <c r="Q124" s="122">
        <v>0</v>
      </c>
      <c r="R124" s="576">
        <v>0</v>
      </c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>
        <v>0</v>
      </c>
      <c r="Q128" s="122">
        <v>0</v>
      </c>
      <c r="R128" s="121">
        <v>0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>
        <v>0</v>
      </c>
      <c r="P129" s="9">
        <v>0</v>
      </c>
      <c r="Q129" s="122">
        <v>0</v>
      </c>
      <c r="R129" s="576">
        <v>0</v>
      </c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>
        <v>0</v>
      </c>
      <c r="Q132" s="122">
        <v>0</v>
      </c>
      <c r="R132" s="121">
        <v>0</v>
      </c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>
        <v>0</v>
      </c>
      <c r="P137" s="9">
        <v>0</v>
      </c>
      <c r="Q137" s="122">
        <v>0</v>
      </c>
      <c r="R137" s="576">
        <v>0</v>
      </c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>
        <v>0</v>
      </c>
      <c r="Q146" s="122">
        <v>0</v>
      </c>
      <c r="R146" s="121">
        <v>0</v>
      </c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>
        <v>0</v>
      </c>
      <c r="P147" s="9">
        <v>0</v>
      </c>
      <c r="Q147" s="122">
        <v>0</v>
      </c>
      <c r="R147" s="576">
        <v>0</v>
      </c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>
        <v>0</v>
      </c>
      <c r="P176" s="576">
        <v>0</v>
      </c>
      <c r="Q176" s="589">
        <v>0</v>
      </c>
      <c r="R176" s="576">
        <v>0</v>
      </c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>
        <v>0</v>
      </c>
      <c r="P180" s="576">
        <v>0</v>
      </c>
      <c r="Q180" s="589">
        <v>0</v>
      </c>
      <c r="R180" s="576">
        <v>0</v>
      </c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>
        <v>0</v>
      </c>
      <c r="P181" s="576">
        <v>0</v>
      </c>
      <c r="Q181" s="589">
        <v>0</v>
      </c>
      <c r="R181" s="576">
        <v>0</v>
      </c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>
        <v>0</v>
      </c>
      <c r="P182" s="576">
        <v>0</v>
      </c>
      <c r="Q182" s="589">
        <v>0</v>
      </c>
      <c r="R182" s="576">
        <v>0</v>
      </c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>
        <v>0</v>
      </c>
      <c r="Q187" s="589">
        <v>0</v>
      </c>
      <c r="R187" s="121">
        <v>0</v>
      </c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>
        <v>0</v>
      </c>
      <c r="P191" s="576">
        <v>0</v>
      </c>
      <c r="Q191" s="589">
        <v>0</v>
      </c>
      <c r="R191" s="576">
        <v>0</v>
      </c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>
        <v>0</v>
      </c>
      <c r="P192" s="576">
        <v>0</v>
      </c>
      <c r="Q192" s="589">
        <v>0</v>
      </c>
      <c r="R192" s="576">
        <v>0</v>
      </c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>
        <v>0</v>
      </c>
      <c r="P193" s="576">
        <v>0</v>
      </c>
      <c r="Q193" s="589">
        <v>0</v>
      </c>
      <c r="R193" s="576">
        <v>0</v>
      </c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>
        <v>0</v>
      </c>
      <c r="P194" s="576">
        <v>0</v>
      </c>
      <c r="Q194" s="589">
        <v>0</v>
      </c>
      <c r="R194" s="576">
        <v>0</v>
      </c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>
        <v>0</v>
      </c>
      <c r="P202" s="576">
        <v>0</v>
      </c>
      <c r="Q202" s="589">
        <v>0</v>
      </c>
      <c r="R202" s="576">
        <v>0</v>
      </c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>
        <v>0</v>
      </c>
      <c r="P205" s="576">
        <v>0</v>
      </c>
      <c r="Q205" s="589">
        <v>0</v>
      </c>
      <c r="R205" s="576">
        <v>0</v>
      </c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>
        <v>0</v>
      </c>
      <c r="P207" s="576">
        <v>0</v>
      </c>
      <c r="Q207" s="589">
        <v>0</v>
      </c>
      <c r="R207" s="576">
        <v>0</v>
      </c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>
        <v>0</v>
      </c>
      <c r="P215" s="576">
        <v>0</v>
      </c>
      <c r="Q215" s="589">
        <v>0</v>
      </c>
      <c r="R215" s="576">
        <v>0</v>
      </c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>
        <v>0</v>
      </c>
      <c r="P216" s="576">
        <v>0</v>
      </c>
      <c r="Q216" s="589">
        <v>0</v>
      </c>
      <c r="R216" s="576">
        <v>0</v>
      </c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>
        <v>0</v>
      </c>
      <c r="P217" s="576">
        <v>0</v>
      </c>
      <c r="Q217" s="589">
        <v>0</v>
      </c>
      <c r="R217" s="576">
        <v>0</v>
      </c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>
        <v>0</v>
      </c>
      <c r="Q226" s="589">
        <v>0</v>
      </c>
      <c r="R226" s="121">
        <v>0</v>
      </c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>
        <v>0</v>
      </c>
      <c r="P255" s="582">
        <v>0</v>
      </c>
      <c r="Q255" s="589">
        <v>0</v>
      </c>
      <c r="R255" s="576">
        <v>0</v>
      </c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>
        <v>0</v>
      </c>
      <c r="Q259" s="589">
        <v>0</v>
      </c>
      <c r="R259" s="121">
        <v>0</v>
      </c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>
        <v>0</v>
      </c>
      <c r="Q264" s="589">
        <v>0</v>
      </c>
      <c r="R264" s="121">
        <v>0</v>
      </c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>
        <v>0</v>
      </c>
      <c r="P272" s="576">
        <v>0</v>
      </c>
      <c r="Q272" s="589">
        <v>0</v>
      </c>
      <c r="R272" s="576">
        <v>0</v>
      </c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>
        <v>0</v>
      </c>
      <c r="P275" s="576">
        <v>0</v>
      </c>
      <c r="Q275" s="589">
        <v>0</v>
      </c>
      <c r="R275" s="576">
        <v>0</v>
      </c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>
        <v>0</v>
      </c>
      <c r="P287" s="9">
        <v>0</v>
      </c>
      <c r="Q287" s="122">
        <v>0</v>
      </c>
      <c r="R287" s="576">
        <v>0</v>
      </c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>
        <v>0</v>
      </c>
      <c r="P294" s="9">
        <v>0</v>
      </c>
      <c r="Q294" s="122">
        <v>0</v>
      </c>
      <c r="R294" s="576">
        <v>0</v>
      </c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>
        <v>0</v>
      </c>
      <c r="P295" s="9">
        <v>0</v>
      </c>
      <c r="Q295" s="122">
        <v>0</v>
      </c>
      <c r="R295" s="576">
        <v>0</v>
      </c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>
        <v>0</v>
      </c>
      <c r="P296" s="9">
        <v>0</v>
      </c>
      <c r="Q296" s="122">
        <v>0</v>
      </c>
      <c r="R296" s="576">
        <v>0</v>
      </c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>
        <v>0</v>
      </c>
      <c r="P297" s="9">
        <v>0</v>
      </c>
      <c r="Q297" s="122">
        <v>0</v>
      </c>
      <c r="R297" s="576">
        <v>0</v>
      </c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>
        <v>0</v>
      </c>
      <c r="P299" s="9">
        <v>0</v>
      </c>
      <c r="Q299" s="122">
        <v>0</v>
      </c>
      <c r="R299" s="576">
        <v>0</v>
      </c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>
        <v>0</v>
      </c>
      <c r="P314" s="9">
        <v>0</v>
      </c>
      <c r="Q314" s="122">
        <v>0</v>
      </c>
      <c r="R314" s="576">
        <v>0</v>
      </c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>
        <v>0</v>
      </c>
      <c r="P349" s="582">
        <v>0</v>
      </c>
      <c r="Q349" s="589">
        <v>0</v>
      </c>
      <c r="R349" s="576">
        <v>0</v>
      </c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>
        <v>0</v>
      </c>
      <c r="R384" s="324">
        <v>0</v>
      </c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>
        <v>0</v>
      </c>
      <c r="R385" s="121">
        <v>0</v>
      </c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>
        <v>0</v>
      </c>
      <c r="R386" s="121">
        <v>0</v>
      </c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>
        <v>0</v>
      </c>
      <c r="R387" s="121">
        <v>0</v>
      </c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>
        <v>0</v>
      </c>
      <c r="R388" s="121">
        <v>0</v>
      </c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>
        <v>0</v>
      </c>
      <c r="R389" s="121">
        <v>0</v>
      </c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>
        <v>0</v>
      </c>
      <c r="R390" s="121">
        <v>0</v>
      </c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>
        <v>0</v>
      </c>
      <c r="R391" s="121">
        <v>0</v>
      </c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>
        <v>0</v>
      </c>
      <c r="R392" s="121">
        <v>0</v>
      </c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>
        <v>0</v>
      </c>
      <c r="R393" s="121">
        <v>0</v>
      </c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>
        <v>0</v>
      </c>
      <c r="R394" s="121">
        <v>0</v>
      </c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>
        <v>0</v>
      </c>
      <c r="R395" s="121">
        <v>0</v>
      </c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>
        <v>0</v>
      </c>
      <c r="R396" s="121">
        <v>0</v>
      </c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>
        <v>0</v>
      </c>
      <c r="R397" s="121">
        <v>0</v>
      </c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>
        <v>0</v>
      </c>
      <c r="R398" s="121">
        <v>0</v>
      </c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>
        <v>0</v>
      </c>
      <c r="R399" s="121">
        <v>0</v>
      </c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>
        <v>0</v>
      </c>
      <c r="R400" s="121">
        <v>0</v>
      </c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>
        <v>0</v>
      </c>
      <c r="R401" s="121">
        <v>0</v>
      </c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>
        <v>0</v>
      </c>
      <c r="R410" s="121">
        <v>0</v>
      </c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>
        <v>0</v>
      </c>
      <c r="R411" s="121">
        <v>0</v>
      </c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>
        <v>0</v>
      </c>
      <c r="R412" s="121">
        <v>0</v>
      </c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>
        <v>0</v>
      </c>
      <c r="R413" s="121">
        <v>0</v>
      </c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>
        <v>0</v>
      </c>
      <c r="R415" s="576">
        <v>0</v>
      </c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>
        <v>0</v>
      </c>
      <c r="R416" s="121">
        <v>0</v>
      </c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>
        <v>0</v>
      </c>
      <c r="R417" s="576">
        <v>0</v>
      </c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>
        <v>0</v>
      </c>
      <c r="R418" s="576">
        <v>0</v>
      </c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>
        <v>0</v>
      </c>
      <c r="R419" s="576">
        <v>0</v>
      </c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>
        <v>0</v>
      </c>
      <c r="R421" s="576">
        <v>0</v>
      </c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>
        <v>0</v>
      </c>
      <c r="R424" s="576">
        <v>0</v>
      </c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>
        <v>0</v>
      </c>
      <c r="R425" s="576">
        <v>0</v>
      </c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>
        <v>0</v>
      </c>
      <c r="R426" s="576">
        <v>0</v>
      </c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>
        <v>0</v>
      </c>
      <c r="R427" s="576">
        <v>0</v>
      </c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>
        <v>0</v>
      </c>
      <c r="R428" s="576">
        <v>0</v>
      </c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>
        <v>0</v>
      </c>
      <c r="R429" s="576">
        <v>0</v>
      </c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>
        <v>0</v>
      </c>
      <c r="R433" s="576">
        <v>0</v>
      </c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>
        <v>0</v>
      </c>
      <c r="R435" s="576">
        <v>0</v>
      </c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>
        <v>0</v>
      </c>
      <c r="R437" s="576">
        <v>0</v>
      </c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>
        <v>0</v>
      </c>
      <c r="R438" s="576">
        <v>0</v>
      </c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>
        <v>0</v>
      </c>
      <c r="R439" s="576">
        <v>0</v>
      </c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>
        <v>0</v>
      </c>
      <c r="R441" s="576">
        <v>0</v>
      </c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>
        <v>0</v>
      </c>
      <c r="R448" s="576">
        <v>0</v>
      </c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>
        <v>0</v>
      </c>
      <c r="R450" s="576">
        <v>0</v>
      </c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>
        <v>0</v>
      </c>
      <c r="R451" s="576">
        <v>0</v>
      </c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>
        <v>0</v>
      </c>
      <c r="R452" s="576">
        <v>0</v>
      </c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>
        <v>0</v>
      </c>
      <c r="R454" s="576">
        <v>0</v>
      </c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>
        <v>0</v>
      </c>
      <c r="R455" s="576">
        <v>0</v>
      </c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>
        <v>0</v>
      </c>
      <c r="R457" s="576">
        <v>0</v>
      </c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>
        <v>0</v>
      </c>
      <c r="R458" s="576">
        <v>0</v>
      </c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>
        <v>0</v>
      </c>
      <c r="R459" s="576">
        <v>0</v>
      </c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>
        <v>0</v>
      </c>
      <c r="R467" s="576">
        <v>0</v>
      </c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>
        <v>0</v>
      </c>
      <c r="R468" s="576">
        <v>0</v>
      </c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>
        <v>0</v>
      </c>
      <c r="R469" s="576">
        <v>0</v>
      </c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>
        <v>0</v>
      </c>
      <c r="R470" s="576">
        <v>0</v>
      </c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>
        <v>0</v>
      </c>
      <c r="R472" s="576">
        <v>0</v>
      </c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>
        <v>0</v>
      </c>
      <c r="R480" s="576">
        <v>0</v>
      </c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>
        <v>0</v>
      </c>
      <c r="R481" s="576">
        <v>0</v>
      </c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>
        <v>0</v>
      </c>
      <c r="R492" s="576">
        <v>0</v>
      </c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>
        <v>0</v>
      </c>
      <c r="R511" s="576">
        <v>0</v>
      </c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>
        <v>0</v>
      </c>
      <c r="R525" s="576">
        <v>0</v>
      </c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>
        <v>0</v>
      </c>
      <c r="R534" s="576">
        <v>0</v>
      </c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>
        <v>0</v>
      </c>
      <c r="R537" s="576">
        <v>0</v>
      </c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>
        <v>0</v>
      </c>
      <c r="R538" s="576">
        <v>0</v>
      </c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>
        <v>0</v>
      </c>
      <c r="R566" s="121">
        <v>0</v>
      </c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>
        <v>0</v>
      </c>
      <c r="R568" s="121">
        <v>0</v>
      </c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>
        <v>0</v>
      </c>
      <c r="R570" s="576">
        <v>0</v>
      </c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>
        <v>0</v>
      </c>
      <c r="R571" s="121">
        <v>0</v>
      </c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>
        <v>0</v>
      </c>
      <c r="R575" s="576">
        <v>0</v>
      </c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>
        <v>0</v>
      </c>
      <c r="R578" s="121">
        <v>0</v>
      </c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>
        <v>0</v>
      </c>
      <c r="R590" s="576">
        <v>0</v>
      </c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>
        <v>0</v>
      </c>
      <c r="R592" s="576">
        <v>0</v>
      </c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>
        <v>0</v>
      </c>
      <c r="R593" s="576">
        <v>0</v>
      </c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>
        <v>0</v>
      </c>
      <c r="R594" s="576">
        <v>0</v>
      </c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>
        <v>0</v>
      </c>
      <c r="R605" s="121">
        <v>0</v>
      </c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>
        <v>0</v>
      </c>
      <c r="R606" s="121">
        <v>0</v>
      </c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>
        <v>0</v>
      </c>
      <c r="R610" s="121">
        <v>0</v>
      </c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>
        <v>0</v>
      </c>
      <c r="R612" s="576">
        <v>0</v>
      </c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>
        <v>0</v>
      </c>
      <c r="R613" s="576">
        <v>0</v>
      </c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>
        <v>0</v>
      </c>
      <c r="R615" s="576">
        <v>0</v>
      </c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>
        <v>0</v>
      </c>
      <c r="R616" s="576">
        <v>0</v>
      </c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>
        <v>0</v>
      </c>
      <c r="R617" s="576">
        <v>0</v>
      </c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>
        <v>0</v>
      </c>
      <c r="R619" s="576">
        <v>0</v>
      </c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>
        <v>0</v>
      </c>
      <c r="R621" s="576">
        <v>0</v>
      </c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>
        <v>0</v>
      </c>
      <c r="R623" s="576">
        <v>0</v>
      </c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>
        <v>0</v>
      </c>
      <c r="R629" s="576">
        <v>0</v>
      </c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>
        <v>0</v>
      </c>
      <c r="R630" s="576">
        <v>0</v>
      </c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>
        <v>0</v>
      </c>
      <c r="R631" s="576">
        <v>0</v>
      </c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>
        <v>0</v>
      </c>
      <c r="R632" s="576">
        <v>0</v>
      </c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>
        <v>0</v>
      </c>
      <c r="R634" s="576">
        <v>0</v>
      </c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>
        <v>0</v>
      </c>
      <c r="R647" s="576">
        <v>0</v>
      </c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>
        <v>0</v>
      </c>
      <c r="R651" s="576">
        <v>0</v>
      </c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>
        <v>0</v>
      </c>
      <c r="R654" s="576">
        <v>0</v>
      </c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>
        <v>0</v>
      </c>
      <c r="R658" s="576">
        <v>0</v>
      </c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>
        <v>0</v>
      </c>
      <c r="R679" s="576">
        <v>0</v>
      </c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>
        <v>0</v>
      </c>
      <c r="R680" s="576">
        <v>0</v>
      </c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>
        <v>0</v>
      </c>
      <c r="R693" s="576">
        <v>0</v>
      </c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>
        <v>0</v>
      </c>
      <c r="R695" s="576">
        <v>0</v>
      </c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>
        <v>0</v>
      </c>
      <c r="R704" s="576">
        <v>0</v>
      </c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>
        <v>0</v>
      </c>
      <c r="R705" s="576">
        <v>0</v>
      </c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>
        <v>0</v>
      </c>
      <c r="R716" s="576">
        <v>0</v>
      </c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>
        <v>0</v>
      </c>
      <c r="R717" s="576">
        <v>0</v>
      </c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>
        <v>0</v>
      </c>
      <c r="R718" s="576">
        <v>0</v>
      </c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>
        <v>0</v>
      </c>
      <c r="R719" s="576">
        <v>0</v>
      </c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>
        <v>0</v>
      </c>
      <c r="R739" s="576">
        <v>0</v>
      </c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>
        <v>0</v>
      </c>
      <c r="R740" s="576">
        <v>0</v>
      </c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>
        <v>0</v>
      </c>
      <c r="R742" s="576">
        <v>0</v>
      </c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>
        <v>0</v>
      </c>
      <c r="R744" s="576">
        <v>0</v>
      </c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>
        <v>0</v>
      </c>
      <c r="R748" s="576">
        <v>0</v>
      </c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>
        <v>0</v>
      </c>
      <c r="R760" s="576">
        <v>0</v>
      </c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>
        <v>0</v>
      </c>
      <c r="R764" s="576">
        <v>0</v>
      </c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>
        <v>0</v>
      </c>
      <c r="R765" s="576">
        <v>0</v>
      </c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>
        <v>0</v>
      </c>
      <c r="R768" s="576">
        <v>0</v>
      </c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>
        <v>0</v>
      </c>
      <c r="R771" s="576">
        <v>0</v>
      </c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>
        <v>0</v>
      </c>
      <c r="R789" s="576">
        <v>0</v>
      </c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>
        <v>0</v>
      </c>
      <c r="R799" s="576">
        <v>0</v>
      </c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>
        <v>0</v>
      </c>
      <c r="R800" s="576">
        <v>0</v>
      </c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>
        <v>0</v>
      </c>
      <c r="R822" s="576">
        <v>0</v>
      </c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>
        <v>0</v>
      </c>
      <c r="P832" s="836">
        <v>0</v>
      </c>
      <c r="Q832" s="577">
        <v>0</v>
      </c>
      <c r="R832" s="578">
        <v>0</v>
      </c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>
        <v>0</v>
      </c>
      <c r="P833" s="582">
        <v>0</v>
      </c>
      <c r="Q833" s="589">
        <v>0</v>
      </c>
      <c r="R833" s="576">
        <v>0</v>
      </c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>
        <v>0</v>
      </c>
      <c r="Q835" s="589">
        <v>0</v>
      </c>
      <c r="R835" s="121">
        <v>0</v>
      </c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>
        <v>0</v>
      </c>
      <c r="R849" s="576">
        <v>0</v>
      </c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>
        <v>0</v>
      </c>
      <c r="R850" s="576">
        <v>0</v>
      </c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>
        <v>0</v>
      </c>
      <c r="R851" s="576">
        <v>0</v>
      </c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>
        <v>0</v>
      </c>
      <c r="R855" s="576">
        <v>0</v>
      </c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>
        <v>0</v>
      </c>
      <c r="R857" s="576">
        <v>0</v>
      </c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>
        <v>0</v>
      </c>
      <c r="P858" s="582">
        <v>0</v>
      </c>
      <c r="Q858" s="589">
        <v>0</v>
      </c>
      <c r="R858" s="576">
        <v>0</v>
      </c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>
        <v>0</v>
      </c>
      <c r="P861" s="582">
        <v>0</v>
      </c>
      <c r="Q861" s="589">
        <v>0</v>
      </c>
      <c r="R861" s="576">
        <v>0</v>
      </c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>
        <v>0</v>
      </c>
      <c r="Q870" s="589">
        <v>0</v>
      </c>
      <c r="R870" s="121">
        <v>0</v>
      </c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>
        <v>0</v>
      </c>
      <c r="Q871" s="589">
        <v>0</v>
      </c>
      <c r="R871" s="121">
        <v>0</v>
      </c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>
        <v>0</v>
      </c>
      <c r="P884" s="582">
        <v>0</v>
      </c>
      <c r="Q884" s="589">
        <v>0</v>
      </c>
      <c r="R884" s="576">
        <v>0</v>
      </c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>
        <v>0</v>
      </c>
      <c r="Q885" s="589">
        <v>0</v>
      </c>
      <c r="R885" s="121">
        <v>0</v>
      </c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>
        <v>0</v>
      </c>
      <c r="Q886" s="589">
        <v>0</v>
      </c>
      <c r="R886" s="121">
        <v>0</v>
      </c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>
        <v>0</v>
      </c>
      <c r="P887" s="839">
        <v>0</v>
      </c>
      <c r="Q887" s="598">
        <v>0</v>
      </c>
      <c r="R887" s="597">
        <v>0</v>
      </c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  <mergeCell ref="E2:L2"/>
    <mergeCell ref="C6:E6"/>
    <mergeCell ref="G6:L6"/>
    <mergeCell ref="G8:H8"/>
    <mergeCell ref="J8:L8"/>
    <mergeCell ref="A3:C5"/>
    <mergeCell ref="D4:E4"/>
    <mergeCell ref="G4:L4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3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 O114:Q118">
    <cfRule type="cellIs" dxfId="301" priority="1746" stopIfTrue="1" operator="lessThan">
      <formula>0</formula>
    </cfRule>
  </conditionalFormatting>
  <conditionalFormatting sqref="P898:P899 T898:T899 P904:P905 T904:T905 P907:P908 T907:T908 T910:T911 P910:P911">
    <cfRule type="cellIs" dxfId="300" priority="1747" stopIfTrue="1" operator="equal">
      <formula>0</formula>
    </cfRule>
  </conditionalFormatting>
  <conditionalFormatting sqref="M890 O890:U890 O829:U829 M888:U888">
    <cfRule type="cellIs" dxfId="299" priority="1748" stopIfTrue="1" operator="lessThan">
      <formula>0</formula>
    </cfRule>
  </conditionalFormatting>
  <conditionalFormatting sqref="O2 Q2 S2">
    <cfRule type="cellIs" dxfId="298" priority="1749" stopIfTrue="1" operator="equal">
      <formula>"""O K"""</formula>
    </cfRule>
  </conditionalFormatting>
  <conditionalFormatting sqref="T2 T4 R2 R4 P2 P4">
    <cfRule type="cellIs" dxfId="297" priority="1750" stopIfTrue="1" operator="equal">
      <formula>"O K"</formula>
    </cfRule>
    <cfRule type="cellIs" dxfId="296" priority="1751" stopIfTrue="1" operator="notEqual">
      <formula>"O K"</formula>
    </cfRule>
  </conditionalFormatting>
  <conditionalFormatting sqref="E12:F12">
    <cfRule type="cellIs" dxfId="295" priority="1752" stopIfTrue="1" operator="equal">
      <formula>0</formula>
    </cfRule>
  </conditionalFormatting>
  <conditionalFormatting sqref="E2:L2 C6:E6 G6:L6 C8">
    <cfRule type="cellIs" dxfId="294" priority="1754" stopIfTrue="1" operator="equal">
      <formula>0</formula>
    </cfRule>
  </conditionalFormatting>
  <conditionalFormatting sqref="Q763:R763">
    <cfRule type="cellIs" dxfId="293" priority="1736" stopIfTrue="1" operator="lessThan">
      <formula>0</formula>
    </cfRule>
  </conditionalFormatting>
  <conditionalFormatting sqref="G8:H8">
    <cfRule type="cellIs" dxfId="292" priority="1735" stopIfTrue="1" operator="equal">
      <formula>0</formula>
    </cfRule>
  </conditionalFormatting>
  <conditionalFormatting sqref="J8:L8">
    <cfRule type="cellIs" dxfId="291" priority="1734" stopIfTrue="1" operator="equal">
      <formula>0</formula>
    </cfRule>
  </conditionalFormatting>
  <conditionalFormatting sqref="P901:P902">
    <cfRule type="cellIs" dxfId="290" priority="1733" stopIfTrue="1" operator="equal">
      <formula>0</formula>
    </cfRule>
  </conditionalFormatting>
  <conditionalFormatting sqref="T901:T902">
    <cfRule type="cellIs" dxfId="289" priority="1732" stopIfTrue="1" operator="equal">
      <formula>0</formula>
    </cfRule>
  </conditionalFormatting>
  <conditionalFormatting sqref="N10">
    <cfRule type="cellIs" dxfId="288" priority="1731" stopIfTrue="1" operator="equal">
      <formula>0</formula>
    </cfRule>
  </conditionalFormatting>
  <conditionalFormatting sqref="O336:P337">
    <cfRule type="cellIs" dxfId="287" priority="1730" stopIfTrue="1" operator="lessThan">
      <formula>0</formula>
    </cfRule>
  </conditionalFormatting>
  <conditionalFormatting sqref="Q336:Q337">
    <cfRule type="cellIs" dxfId="286" priority="1729" stopIfTrue="1" operator="lessThan">
      <formula>0</formula>
    </cfRule>
  </conditionalFormatting>
  <conditionalFormatting sqref="E2:L2 C8">
    <cfRule type="cellIs" dxfId="285" priority="1728" stopIfTrue="1" operator="equal">
      <formula>0</formula>
    </cfRule>
  </conditionalFormatting>
  <conditionalFormatting sqref="K10:L10">
    <cfRule type="cellIs" dxfId="284" priority="1726" stopIfTrue="1" operator="equal">
      <formula>0</formula>
    </cfRule>
  </conditionalFormatting>
  <conditionalFormatting sqref="D4">
    <cfRule type="cellIs" dxfId="283" priority="1716" stopIfTrue="1" operator="between">
      <formula>1000000000000</formula>
      <formula>9999999999999990</formula>
    </cfRule>
    <cfRule type="cellIs" dxfId="282" priority="1717" stopIfTrue="1" operator="between">
      <formula>1000000000</formula>
      <formula>999999999999</formula>
    </cfRule>
    <cfRule type="cellIs" dxfId="281" priority="1718" stopIfTrue="1" operator="between">
      <formula>10000</formula>
      <formula>99999999</formula>
    </cfRule>
    <cfRule type="cellIs" dxfId="280" priority="1719" stopIfTrue="1" operator="between">
      <formula>10</formula>
      <formula>9999</formula>
    </cfRule>
  </conditionalFormatting>
  <conditionalFormatting sqref="D4">
    <cfRule type="cellIs" dxfId="279" priority="1715" operator="equal">
      <formula>0</formula>
    </cfRule>
  </conditionalFormatting>
  <conditionalFormatting sqref="A3:C5">
    <cfRule type="cellIs" dxfId="278" priority="1714" operator="equal">
      <formula>"Код на общински разпоредител с бюджет"</formula>
    </cfRule>
  </conditionalFormatting>
  <conditionalFormatting sqref="G4:L4">
    <cfRule type="cellIs" dxfId="277" priority="1708" operator="equal">
      <formula>0</formula>
    </cfRule>
  </conditionalFormatting>
  <conditionalFormatting sqref="R26:R52">
    <cfRule type="cellIs" dxfId="276" priority="1669" stopIfTrue="1" operator="lessThan">
      <formula>0</formula>
    </cfRule>
  </conditionalFormatting>
  <conditionalFormatting sqref="R71:R89">
    <cfRule type="cellIs" dxfId="275" priority="1668" stopIfTrue="1" operator="lessThan">
      <formula>0</formula>
    </cfRule>
  </conditionalFormatting>
  <conditionalFormatting sqref="R103:R112">
    <cfRule type="cellIs" dxfId="274" priority="1663" stopIfTrue="1" operator="lessThan">
      <formula>0</formula>
    </cfRule>
  </conditionalFormatting>
  <conditionalFormatting sqref="R123">
    <cfRule type="cellIs" dxfId="273" priority="1508" stopIfTrue="1" operator="lessThan">
      <formula>0</formula>
    </cfRule>
  </conditionalFormatting>
  <conditionalFormatting sqref="R124">
    <cfRule type="cellIs" dxfId="272" priority="1503" stopIfTrue="1" operator="lessThan">
      <formula>0</formula>
    </cfRule>
  </conditionalFormatting>
  <conditionalFormatting sqref="R126">
    <cfRule type="cellIs" dxfId="271" priority="1498" stopIfTrue="1" operator="lessThan">
      <formula>0</formula>
    </cfRule>
  </conditionalFormatting>
  <conditionalFormatting sqref="R129">
    <cfRule type="cellIs" dxfId="270" priority="1493" stopIfTrue="1" operator="lessThan">
      <formula>0</formula>
    </cfRule>
  </conditionalFormatting>
  <conditionalFormatting sqref="R131">
    <cfRule type="cellIs" dxfId="269" priority="1488" stopIfTrue="1" operator="lessThan">
      <formula>0</formula>
    </cfRule>
  </conditionalFormatting>
  <conditionalFormatting sqref="R134">
    <cfRule type="cellIs" dxfId="268" priority="1483" stopIfTrue="1" operator="lessThan">
      <formula>0</formula>
    </cfRule>
  </conditionalFormatting>
  <conditionalFormatting sqref="R136:R138">
    <cfRule type="cellIs" dxfId="267" priority="1478" stopIfTrue="1" operator="lessThan">
      <formula>0</formula>
    </cfRule>
  </conditionalFormatting>
  <conditionalFormatting sqref="R141">
    <cfRule type="cellIs" dxfId="266" priority="1473" stopIfTrue="1" operator="lessThan">
      <formula>0</formula>
    </cfRule>
  </conditionalFormatting>
  <conditionalFormatting sqref="R144:R145">
    <cfRule type="cellIs" dxfId="265" priority="1468" stopIfTrue="1" operator="lessThan">
      <formula>0</formula>
    </cfRule>
  </conditionalFormatting>
  <conditionalFormatting sqref="R147:R149">
    <cfRule type="cellIs" dxfId="264" priority="1463" stopIfTrue="1" operator="lessThan">
      <formula>0</formula>
    </cfRule>
  </conditionalFormatting>
  <conditionalFormatting sqref="R153">
    <cfRule type="cellIs" dxfId="263" priority="1390" stopIfTrue="1" operator="lessThan">
      <formula>0</formula>
    </cfRule>
  </conditionalFormatting>
  <conditionalFormatting sqref="R152">
    <cfRule type="cellIs" dxfId="262" priority="1395" stopIfTrue="1" operator="lessThan">
      <formula>0</formula>
    </cfRule>
  </conditionalFormatting>
  <conditionalFormatting sqref="R154:R159">
    <cfRule type="cellIs" dxfId="261" priority="1385" stopIfTrue="1" operator="lessThan">
      <formula>0</formula>
    </cfRule>
  </conditionalFormatting>
  <conditionalFormatting sqref="R161:R172">
    <cfRule type="cellIs" dxfId="260" priority="1380" stopIfTrue="1" operator="lessThan">
      <formula>0</formula>
    </cfRule>
  </conditionalFormatting>
  <conditionalFormatting sqref="R188:R189">
    <cfRule type="cellIs" dxfId="259" priority="1324" stopIfTrue="1" operator="lessThan">
      <formula>0</formula>
    </cfRule>
  </conditionalFormatting>
  <conditionalFormatting sqref="R185">
    <cfRule type="cellIs" dxfId="258" priority="1329" stopIfTrue="1" operator="lessThan">
      <formula>0</formula>
    </cfRule>
  </conditionalFormatting>
  <conditionalFormatting sqref="R196">
    <cfRule type="cellIs" dxfId="257" priority="1319" stopIfTrue="1" operator="lessThan">
      <formula>0</formula>
    </cfRule>
  </conditionalFormatting>
  <conditionalFormatting sqref="R221">
    <cfRule type="cellIs" dxfId="256" priority="1264" stopIfTrue="1" operator="lessThan">
      <formula>0</formula>
    </cfRule>
  </conditionalFormatting>
  <conditionalFormatting sqref="R219">
    <cfRule type="cellIs" dxfId="255" priority="1269" stopIfTrue="1" operator="lessThan">
      <formula>0</formula>
    </cfRule>
  </conditionalFormatting>
  <conditionalFormatting sqref="R223">
    <cfRule type="cellIs" dxfId="254" priority="1259" stopIfTrue="1" operator="lessThan">
      <formula>0</formula>
    </cfRule>
  </conditionalFormatting>
  <conditionalFormatting sqref="R229:R231">
    <cfRule type="cellIs" dxfId="253" priority="1254" stopIfTrue="1" operator="lessThan">
      <formula>0</formula>
    </cfRule>
  </conditionalFormatting>
  <conditionalFormatting sqref="R239:R240">
    <cfRule type="cellIs" dxfId="252" priority="1190" stopIfTrue="1" operator="lessThan">
      <formula>0</formula>
    </cfRule>
  </conditionalFormatting>
  <conditionalFormatting sqref="R236">
    <cfRule type="cellIs" dxfId="251" priority="1195" stopIfTrue="1" operator="lessThan">
      <formula>0</formula>
    </cfRule>
  </conditionalFormatting>
  <conditionalFormatting sqref="R245:R250">
    <cfRule type="cellIs" dxfId="250" priority="1185" stopIfTrue="1" operator="lessThan">
      <formula>0</formula>
    </cfRule>
  </conditionalFormatting>
  <conditionalFormatting sqref="R253:R256">
    <cfRule type="cellIs" dxfId="249" priority="1180" stopIfTrue="1" operator="lessThan">
      <formula>0</formula>
    </cfRule>
  </conditionalFormatting>
  <conditionalFormatting sqref="R283">
    <cfRule type="cellIs" dxfId="248" priority="1175" stopIfTrue="1" operator="lessThan">
      <formula>0</formula>
    </cfRule>
  </conditionalFormatting>
  <conditionalFormatting sqref="R287:R288">
    <cfRule type="cellIs" dxfId="247" priority="1158" stopIfTrue="1" operator="lessThan">
      <formula>0</formula>
    </cfRule>
  </conditionalFormatting>
  <conditionalFormatting sqref="R291:R292">
    <cfRule type="cellIs" dxfId="246" priority="1153" stopIfTrue="1" operator="lessThan">
      <formula>0</formula>
    </cfRule>
  </conditionalFormatting>
  <conditionalFormatting sqref="R289:R290">
    <cfRule type="cellIs" dxfId="245" priority="1148" stopIfTrue="1" operator="lessThan">
      <formula>0</formula>
    </cfRule>
  </conditionalFormatting>
  <conditionalFormatting sqref="R293">
    <cfRule type="cellIs" dxfId="244" priority="1142" stopIfTrue="1" operator="lessThan">
      <formula>0</formula>
    </cfRule>
  </conditionalFormatting>
  <conditionalFormatting sqref="R294:R321">
    <cfRule type="cellIs" dxfId="243" priority="1136" stopIfTrue="1" operator="lessThan">
      <formula>0</formula>
    </cfRule>
  </conditionalFormatting>
  <conditionalFormatting sqref="R323:R326">
    <cfRule type="cellIs" dxfId="242" priority="1131" stopIfTrue="1" operator="lessThan">
      <formula>0</formula>
    </cfRule>
  </conditionalFormatting>
  <conditionalFormatting sqref="R331:R336">
    <cfRule type="cellIs" dxfId="241" priority="1126" stopIfTrue="1" operator="lessThan">
      <formula>0</formula>
    </cfRule>
  </conditionalFormatting>
  <conditionalFormatting sqref="R338:R343">
    <cfRule type="cellIs" dxfId="240" priority="1121" stopIfTrue="1" operator="lessThan">
      <formula>0</formula>
    </cfRule>
  </conditionalFormatting>
  <conditionalFormatting sqref="R346:R363">
    <cfRule type="cellIs" dxfId="239" priority="1116" stopIfTrue="1" operator="lessThan">
      <formula>0</formula>
    </cfRule>
  </conditionalFormatting>
  <conditionalFormatting sqref="R368:R379">
    <cfRule type="cellIs" dxfId="238" priority="1111" stopIfTrue="1" operator="lessThan">
      <formula>0</formula>
    </cfRule>
  </conditionalFormatting>
  <conditionalFormatting sqref="R415">
    <cfRule type="cellIs" dxfId="237" priority="1079" stopIfTrue="1" operator="lessThan">
      <formula>0</formula>
    </cfRule>
  </conditionalFormatting>
  <conditionalFormatting sqref="R579">
    <cfRule type="cellIs" dxfId="236" priority="1011" stopIfTrue="1" operator="lessThan">
      <formula>0</formula>
    </cfRule>
  </conditionalFormatting>
  <conditionalFormatting sqref="R573:R575">
    <cfRule type="cellIs" dxfId="235" priority="1016" stopIfTrue="1" operator="lessThan">
      <formula>0</formula>
    </cfRule>
  </conditionalFormatting>
  <conditionalFormatting sqref="R604">
    <cfRule type="cellIs" dxfId="234" priority="1006" stopIfTrue="1" operator="lessThan">
      <formula>0</formula>
    </cfRule>
  </conditionalFormatting>
  <conditionalFormatting sqref="R608">
    <cfRule type="cellIs" dxfId="233" priority="1001" stopIfTrue="1" operator="lessThan">
      <formula>0</formula>
    </cfRule>
  </conditionalFormatting>
  <conditionalFormatting sqref="R832:R834">
    <cfRule type="cellIs" dxfId="232" priority="996" stopIfTrue="1" operator="lessThan">
      <formula>0</formula>
    </cfRule>
  </conditionalFormatting>
  <conditionalFormatting sqref="R837:R841">
    <cfRule type="cellIs" dxfId="231" priority="991" stopIfTrue="1" operator="lessThan">
      <formula>0</formula>
    </cfRule>
  </conditionalFormatting>
  <conditionalFormatting sqref="R846">
    <cfRule type="cellIs" dxfId="230" priority="986" stopIfTrue="1" operator="lessThan">
      <formula>0</formula>
    </cfRule>
  </conditionalFormatting>
  <conditionalFormatting sqref="R858:R867">
    <cfRule type="cellIs" dxfId="229" priority="981" stopIfTrue="1" operator="lessThan">
      <formula>0</formula>
    </cfRule>
  </conditionalFormatting>
  <conditionalFormatting sqref="R884">
    <cfRule type="cellIs" dxfId="228" priority="976" stopIfTrue="1" operator="lessThan">
      <formula>0</formula>
    </cfRule>
  </conditionalFormatting>
  <conditionalFormatting sqref="R887">
    <cfRule type="cellIs" dxfId="227" priority="971" stopIfTrue="1" operator="lessThan">
      <formula>0</formula>
    </cfRule>
  </conditionalFormatting>
  <conditionalFormatting sqref="R53">
    <cfRule type="cellIs" dxfId="226" priority="884" stopIfTrue="1" operator="lessThan">
      <formula>0</formula>
    </cfRule>
  </conditionalFormatting>
  <conditionalFormatting sqref="V53">
    <cfRule type="cellIs" dxfId="225" priority="882" operator="notEqual">
      <formula>0</formula>
    </cfRule>
  </conditionalFormatting>
  <conditionalFormatting sqref="V54">
    <cfRule type="cellIs" dxfId="224" priority="881" operator="notEqual">
      <formula>0</formula>
    </cfRule>
  </conditionalFormatting>
  <conditionalFormatting sqref="V13">
    <cfRule type="cellIs" dxfId="223" priority="879" operator="notEqual">
      <formula>0</formula>
    </cfRule>
  </conditionalFormatting>
  <conditionalFormatting sqref="V12">
    <cfRule type="cellIs" dxfId="222" priority="878" operator="notEqual">
      <formula>0</formula>
    </cfRule>
  </conditionalFormatting>
  <conditionalFormatting sqref="V10">
    <cfRule type="cellIs" dxfId="221" priority="877" operator="notEqual">
      <formula>0</formula>
    </cfRule>
  </conditionalFormatting>
  <conditionalFormatting sqref="V14:V15">
    <cfRule type="cellIs" dxfId="220" priority="67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9" priority="675" operator="notEqual">
      <formula>0</formula>
    </cfRule>
  </conditionalFormatting>
  <conditionalFormatting sqref="V60:V61">
    <cfRule type="cellIs" dxfId="218" priority="673" operator="notEqual">
      <formula>0</formula>
    </cfRule>
  </conditionalFormatting>
  <conditionalFormatting sqref="V26">
    <cfRule type="cellIs" dxfId="217" priority="669" operator="notEqual">
      <formula>0</formula>
    </cfRule>
  </conditionalFormatting>
  <conditionalFormatting sqref="V27:V52">
    <cfRule type="cellIs" dxfId="216" priority="668" operator="notEqual">
      <formula>0</formula>
    </cfRule>
  </conditionalFormatting>
  <conditionalFormatting sqref="V56:V59">
    <cfRule type="cellIs" dxfId="215" priority="667" operator="notEqual">
      <formula>0</formula>
    </cfRule>
  </conditionalFormatting>
  <conditionalFormatting sqref="V62:V69">
    <cfRule type="cellIs" dxfId="214" priority="666" operator="notEqual">
      <formula>0</formula>
    </cfRule>
  </conditionalFormatting>
  <conditionalFormatting sqref="V94:V101">
    <cfRule type="cellIs" dxfId="213" priority="665" operator="notEqual">
      <formula>0</formula>
    </cfRule>
  </conditionalFormatting>
  <conditionalFormatting sqref="V114">
    <cfRule type="cellIs" dxfId="212" priority="664" operator="notEqual">
      <formula>0</formula>
    </cfRule>
  </conditionalFormatting>
  <conditionalFormatting sqref="V116">
    <cfRule type="cellIs" dxfId="211" priority="663" operator="notEqual">
      <formula>0</formula>
    </cfRule>
  </conditionalFormatting>
  <conditionalFormatting sqref="V118">
    <cfRule type="cellIs" dxfId="210" priority="662" operator="notEqual">
      <formula>0</formula>
    </cfRule>
  </conditionalFormatting>
  <conditionalFormatting sqref="V122">
    <cfRule type="cellIs" dxfId="209" priority="661" operator="notEqual">
      <formula>0</formula>
    </cfRule>
  </conditionalFormatting>
  <conditionalFormatting sqref="V125">
    <cfRule type="cellIs" dxfId="208" priority="660" operator="notEqual">
      <formula>0</formula>
    </cfRule>
  </conditionalFormatting>
  <conditionalFormatting sqref="V127:V128">
    <cfRule type="cellIs" dxfId="207" priority="659" operator="notEqual">
      <formula>0</formula>
    </cfRule>
  </conditionalFormatting>
  <conditionalFormatting sqref="V130">
    <cfRule type="cellIs" dxfId="206" priority="658" operator="notEqual">
      <formula>0</formula>
    </cfRule>
  </conditionalFormatting>
  <conditionalFormatting sqref="V132:V133">
    <cfRule type="cellIs" dxfId="205" priority="657" operator="notEqual">
      <formula>0</formula>
    </cfRule>
  </conditionalFormatting>
  <conditionalFormatting sqref="V135">
    <cfRule type="cellIs" dxfId="204" priority="656" operator="notEqual">
      <formula>0</formula>
    </cfRule>
  </conditionalFormatting>
  <conditionalFormatting sqref="V139:V140">
    <cfRule type="cellIs" dxfId="203" priority="655" operator="notEqual">
      <formula>0</formula>
    </cfRule>
  </conditionalFormatting>
  <conditionalFormatting sqref="V142:V143">
    <cfRule type="cellIs" dxfId="202" priority="654" operator="notEqual">
      <formula>0</formula>
    </cfRule>
  </conditionalFormatting>
  <conditionalFormatting sqref="V146">
    <cfRule type="cellIs" dxfId="201" priority="653" operator="notEqual">
      <formula>0</formula>
    </cfRule>
  </conditionalFormatting>
  <conditionalFormatting sqref="V150:V151">
    <cfRule type="cellIs" dxfId="200" priority="652" operator="notEqual">
      <formula>0</formula>
    </cfRule>
  </conditionalFormatting>
  <conditionalFormatting sqref="V173:V175">
    <cfRule type="cellIs" dxfId="199" priority="651" operator="notEqual">
      <formula>0</formula>
    </cfRule>
  </conditionalFormatting>
  <conditionalFormatting sqref="V184">
    <cfRule type="cellIs" dxfId="198" priority="650" operator="notEqual">
      <formula>0</formula>
    </cfRule>
  </conditionalFormatting>
  <conditionalFormatting sqref="V186:V187">
    <cfRule type="cellIs" dxfId="197" priority="649" operator="notEqual">
      <formula>0</formula>
    </cfRule>
  </conditionalFormatting>
  <conditionalFormatting sqref="V190">
    <cfRule type="cellIs" dxfId="196" priority="648" operator="notEqual">
      <formula>0</formula>
    </cfRule>
  </conditionalFormatting>
  <conditionalFormatting sqref="V195">
    <cfRule type="cellIs" dxfId="195" priority="647" operator="notEqual">
      <formula>0</formula>
    </cfRule>
  </conditionalFormatting>
  <conditionalFormatting sqref="V197:V198">
    <cfRule type="cellIs" dxfId="194" priority="646" operator="notEqual">
      <formula>0</formula>
    </cfRule>
  </conditionalFormatting>
  <conditionalFormatting sqref="V220">
    <cfRule type="cellIs" dxfId="193" priority="645" operator="notEqual">
      <formula>0</formula>
    </cfRule>
  </conditionalFormatting>
  <conditionalFormatting sqref="V222">
    <cfRule type="cellIs" dxfId="192" priority="644" operator="notEqual">
      <formula>0</formula>
    </cfRule>
  </conditionalFormatting>
  <conditionalFormatting sqref="V224:V228">
    <cfRule type="cellIs" dxfId="191" priority="643" operator="notEqual">
      <formula>0</formula>
    </cfRule>
  </conditionalFormatting>
  <conditionalFormatting sqref="V232:V235">
    <cfRule type="cellIs" dxfId="190" priority="642" operator="notEqual">
      <formula>0</formula>
    </cfRule>
  </conditionalFormatting>
  <conditionalFormatting sqref="V237:V238">
    <cfRule type="cellIs" dxfId="189" priority="641" operator="notEqual">
      <formula>0</formula>
    </cfRule>
  </conditionalFormatting>
  <conditionalFormatting sqref="V241:V244">
    <cfRule type="cellIs" dxfId="188" priority="640" operator="notEqual">
      <formula>0</formula>
    </cfRule>
  </conditionalFormatting>
  <conditionalFormatting sqref="V251:V252">
    <cfRule type="cellIs" dxfId="187" priority="639" operator="notEqual">
      <formula>0</formula>
    </cfRule>
  </conditionalFormatting>
  <conditionalFormatting sqref="V257:V270">
    <cfRule type="cellIs" dxfId="186" priority="638" operator="notEqual">
      <formula>0</formula>
    </cfRule>
  </conditionalFormatting>
  <conditionalFormatting sqref="V284">
    <cfRule type="cellIs" dxfId="185" priority="637" operator="notEqual">
      <formula>0</formula>
    </cfRule>
  </conditionalFormatting>
  <conditionalFormatting sqref="V337">
    <cfRule type="cellIs" dxfId="184" priority="636" operator="notEqual">
      <formula>0</formula>
    </cfRule>
  </conditionalFormatting>
  <conditionalFormatting sqref="V364:V367">
    <cfRule type="cellIs" dxfId="183" priority="635" operator="notEqual">
      <formula>0</formula>
    </cfRule>
  </conditionalFormatting>
  <conditionalFormatting sqref="V380:V382">
    <cfRule type="cellIs" dxfId="182" priority="634" operator="notEqual">
      <formula>0</formula>
    </cfRule>
  </conditionalFormatting>
  <conditionalFormatting sqref="V416">
    <cfRule type="cellIs" dxfId="181" priority="633" operator="notEqual">
      <formula>0</formula>
    </cfRule>
  </conditionalFormatting>
  <conditionalFormatting sqref="V566:V569">
    <cfRule type="cellIs" dxfId="180" priority="632" operator="notEqual">
      <formula>0</formula>
    </cfRule>
  </conditionalFormatting>
  <conditionalFormatting sqref="V571:V572">
    <cfRule type="cellIs" dxfId="179" priority="631" operator="notEqual">
      <formula>0</formula>
    </cfRule>
  </conditionalFormatting>
  <conditionalFormatting sqref="V576:V578">
    <cfRule type="cellIs" dxfId="178" priority="630" operator="notEqual">
      <formula>0</formula>
    </cfRule>
  </conditionalFormatting>
  <conditionalFormatting sqref="V580">
    <cfRule type="cellIs" dxfId="177" priority="629" operator="notEqual">
      <formula>0</formula>
    </cfRule>
  </conditionalFormatting>
  <conditionalFormatting sqref="V835:V836">
    <cfRule type="cellIs" dxfId="176" priority="628" operator="notEqual">
      <formula>0</formula>
    </cfRule>
  </conditionalFormatting>
  <conditionalFormatting sqref="V842:V845">
    <cfRule type="cellIs" dxfId="175" priority="627" operator="notEqual">
      <formula>0</formula>
    </cfRule>
  </conditionalFormatting>
  <conditionalFormatting sqref="V848">
    <cfRule type="cellIs" dxfId="174" priority="626" operator="notEqual">
      <formula>0</formula>
    </cfRule>
  </conditionalFormatting>
  <conditionalFormatting sqref="V868:V875">
    <cfRule type="cellIs" dxfId="173" priority="625" operator="notEqual">
      <formula>0</formula>
    </cfRule>
  </conditionalFormatting>
  <conditionalFormatting sqref="V885:V886">
    <cfRule type="cellIs" dxfId="172" priority="624" operator="notEqual">
      <formula>0</formula>
    </cfRule>
  </conditionalFormatting>
  <conditionalFormatting sqref="V55">
    <cfRule type="cellIs" dxfId="171" priority="622" operator="notEqual">
      <formula>0</formula>
    </cfRule>
  </conditionalFormatting>
  <conditionalFormatting sqref="V71:V89">
    <cfRule type="cellIs" dxfId="170" priority="621" operator="notEqual">
      <formula>0</formula>
    </cfRule>
  </conditionalFormatting>
  <conditionalFormatting sqref="V103:V112">
    <cfRule type="cellIs" dxfId="169" priority="620" operator="notEqual">
      <formula>0</formula>
    </cfRule>
  </conditionalFormatting>
  <conditionalFormatting sqref="V115">
    <cfRule type="cellIs" dxfId="168" priority="619" operator="notEqual">
      <formula>0</formula>
    </cfRule>
  </conditionalFormatting>
  <conditionalFormatting sqref="V119">
    <cfRule type="cellIs" dxfId="167" priority="617" operator="notEqual">
      <formula>0</formula>
    </cfRule>
  </conditionalFormatting>
  <conditionalFormatting sqref="V123:V124">
    <cfRule type="cellIs" dxfId="166" priority="616" operator="notEqual">
      <formula>0</formula>
    </cfRule>
  </conditionalFormatting>
  <conditionalFormatting sqref="V126">
    <cfRule type="cellIs" dxfId="165" priority="615" operator="notEqual">
      <formula>0</formula>
    </cfRule>
  </conditionalFormatting>
  <conditionalFormatting sqref="V129">
    <cfRule type="cellIs" dxfId="164" priority="614" operator="notEqual">
      <formula>0</formula>
    </cfRule>
  </conditionalFormatting>
  <conditionalFormatting sqref="V131">
    <cfRule type="cellIs" dxfId="163" priority="613" operator="notEqual">
      <formula>0</formula>
    </cfRule>
  </conditionalFormatting>
  <conditionalFormatting sqref="V134">
    <cfRule type="cellIs" dxfId="162" priority="612" operator="notEqual">
      <formula>0</formula>
    </cfRule>
  </conditionalFormatting>
  <conditionalFormatting sqref="V136:V138">
    <cfRule type="cellIs" dxfId="161" priority="611" operator="notEqual">
      <formula>0</formula>
    </cfRule>
  </conditionalFormatting>
  <conditionalFormatting sqref="V141">
    <cfRule type="cellIs" dxfId="160" priority="610" operator="notEqual">
      <formula>0</formula>
    </cfRule>
  </conditionalFormatting>
  <conditionalFormatting sqref="V144:V145">
    <cfRule type="cellIs" dxfId="159" priority="609" operator="notEqual">
      <formula>0</formula>
    </cfRule>
  </conditionalFormatting>
  <conditionalFormatting sqref="V147:V149">
    <cfRule type="cellIs" dxfId="158" priority="608" operator="notEqual">
      <formula>0</formula>
    </cfRule>
  </conditionalFormatting>
  <conditionalFormatting sqref="V152:V159">
    <cfRule type="cellIs" dxfId="157" priority="607" operator="notEqual">
      <formula>0</formula>
    </cfRule>
  </conditionalFormatting>
  <conditionalFormatting sqref="V161:V172">
    <cfRule type="cellIs" dxfId="156" priority="606" operator="notEqual">
      <formula>0</formula>
    </cfRule>
  </conditionalFormatting>
  <conditionalFormatting sqref="V185">
    <cfRule type="cellIs" dxfId="155" priority="605" operator="notEqual">
      <formula>0</formula>
    </cfRule>
  </conditionalFormatting>
  <conditionalFormatting sqref="V188:V189">
    <cfRule type="cellIs" dxfId="154" priority="604" operator="notEqual">
      <formula>0</formula>
    </cfRule>
  </conditionalFormatting>
  <conditionalFormatting sqref="V196">
    <cfRule type="cellIs" dxfId="153" priority="603" operator="notEqual">
      <formula>0</formula>
    </cfRule>
  </conditionalFormatting>
  <conditionalFormatting sqref="V219">
    <cfRule type="cellIs" dxfId="152" priority="602" operator="notEqual">
      <formula>0</formula>
    </cfRule>
  </conditionalFormatting>
  <conditionalFormatting sqref="V221">
    <cfRule type="cellIs" dxfId="151" priority="601" operator="notEqual">
      <formula>0</formula>
    </cfRule>
  </conditionalFormatting>
  <conditionalFormatting sqref="V223">
    <cfRule type="cellIs" dxfId="150" priority="600" operator="notEqual">
      <formula>0</formula>
    </cfRule>
  </conditionalFormatting>
  <conditionalFormatting sqref="V229:V231">
    <cfRule type="cellIs" dxfId="149" priority="599" operator="notEqual">
      <formula>0</formula>
    </cfRule>
  </conditionalFormatting>
  <conditionalFormatting sqref="V236">
    <cfRule type="cellIs" dxfId="148" priority="598" operator="notEqual">
      <formula>0</formula>
    </cfRule>
  </conditionalFormatting>
  <conditionalFormatting sqref="V239:V240">
    <cfRule type="cellIs" dxfId="147" priority="597" operator="notEqual">
      <formula>0</formula>
    </cfRule>
  </conditionalFormatting>
  <conditionalFormatting sqref="V245:V250">
    <cfRule type="cellIs" dxfId="146" priority="596" operator="notEqual">
      <formula>0</formula>
    </cfRule>
  </conditionalFormatting>
  <conditionalFormatting sqref="V253:V256">
    <cfRule type="cellIs" dxfId="145" priority="595" operator="notEqual">
      <formula>0</formula>
    </cfRule>
  </conditionalFormatting>
  <conditionalFormatting sqref="V283">
    <cfRule type="cellIs" dxfId="144" priority="594" operator="notEqual">
      <formula>0</formula>
    </cfRule>
  </conditionalFormatting>
  <conditionalFormatting sqref="V286:V288">
    <cfRule type="cellIs" dxfId="143" priority="593" operator="notEqual">
      <formula>0</formula>
    </cfRule>
  </conditionalFormatting>
  <conditionalFormatting sqref="V289:V321">
    <cfRule type="cellIs" dxfId="142" priority="592" operator="notEqual">
      <formula>0</formula>
    </cfRule>
  </conditionalFormatting>
  <conditionalFormatting sqref="V323:V326">
    <cfRule type="cellIs" dxfId="141" priority="591" operator="notEqual">
      <formula>0</formula>
    </cfRule>
  </conditionalFormatting>
  <conditionalFormatting sqref="V331:V336">
    <cfRule type="cellIs" dxfId="140" priority="590" operator="notEqual">
      <formula>0</formula>
    </cfRule>
  </conditionalFormatting>
  <conditionalFormatting sqref="V338:V343">
    <cfRule type="cellIs" dxfId="139" priority="589" operator="notEqual">
      <formula>0</formula>
    </cfRule>
  </conditionalFormatting>
  <conditionalFormatting sqref="V346:V363">
    <cfRule type="cellIs" dxfId="138" priority="588" operator="notEqual">
      <formula>0</formula>
    </cfRule>
  </conditionalFormatting>
  <conditionalFormatting sqref="V368:V379">
    <cfRule type="cellIs" dxfId="137" priority="587" operator="notEqual">
      <formula>0</formula>
    </cfRule>
  </conditionalFormatting>
  <conditionalFormatting sqref="V415">
    <cfRule type="cellIs" dxfId="136" priority="586" operator="notEqual">
      <formula>0</formula>
    </cfRule>
  </conditionalFormatting>
  <conditionalFormatting sqref="V573:V575">
    <cfRule type="cellIs" dxfId="135" priority="585" operator="notEqual">
      <formula>0</formula>
    </cfRule>
  </conditionalFormatting>
  <conditionalFormatting sqref="V579">
    <cfRule type="cellIs" dxfId="134" priority="584" operator="notEqual">
      <formula>0</formula>
    </cfRule>
  </conditionalFormatting>
  <conditionalFormatting sqref="V604">
    <cfRule type="cellIs" dxfId="133" priority="583" operator="notEqual">
      <formula>0</formula>
    </cfRule>
  </conditionalFormatting>
  <conditionalFormatting sqref="V608">
    <cfRule type="cellIs" dxfId="132" priority="582" operator="notEqual">
      <formula>0</formula>
    </cfRule>
  </conditionalFormatting>
  <conditionalFormatting sqref="V832:V834">
    <cfRule type="cellIs" dxfId="131" priority="581" operator="notEqual">
      <formula>0</formula>
    </cfRule>
  </conditionalFormatting>
  <conditionalFormatting sqref="V837:V841">
    <cfRule type="cellIs" dxfId="130" priority="580" operator="notEqual">
      <formula>0</formula>
    </cfRule>
  </conditionalFormatting>
  <conditionalFormatting sqref="V846">
    <cfRule type="cellIs" dxfId="129" priority="579" operator="notEqual">
      <formula>0</formula>
    </cfRule>
  </conditionalFormatting>
  <conditionalFormatting sqref="V858:V867">
    <cfRule type="cellIs" dxfId="128" priority="578" operator="notEqual">
      <formula>0</formula>
    </cfRule>
  </conditionalFormatting>
  <conditionalFormatting sqref="V884">
    <cfRule type="cellIs" dxfId="127" priority="577" operator="notEqual">
      <formula>0</formula>
    </cfRule>
  </conditionalFormatting>
  <conditionalFormatting sqref="V117">
    <cfRule type="cellIs" dxfId="126" priority="543" operator="notEqual">
      <formula>0</formula>
    </cfRule>
  </conditionalFormatting>
  <conditionalFormatting sqref="V847">
    <cfRule type="cellIs" dxfId="125" priority="531" operator="equal">
      <formula>1</formula>
    </cfRule>
    <cfRule type="cellIs" dxfId="124" priority="532" operator="notEqual">
      <formula>0</formula>
    </cfRule>
  </conditionalFormatting>
  <conditionalFormatting sqref="V178">
    <cfRule type="cellIs" dxfId="123" priority="529" operator="equal">
      <formula>1</formula>
    </cfRule>
    <cfRule type="cellIs" dxfId="122" priority="530" operator="notEqual">
      <formula>0</formula>
    </cfRule>
  </conditionalFormatting>
  <conditionalFormatting sqref="V90:V93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6:V25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R62:R69">
    <cfRule type="cellIs" dxfId="117" priority="501" stopIfTrue="1" operator="lessThan">
      <formula>0</formula>
    </cfRule>
  </conditionalFormatting>
  <conditionalFormatting sqref="R122">
    <cfRule type="cellIs" dxfId="116" priority="491" stopIfTrue="1" operator="lessThan">
      <formula>0</formula>
    </cfRule>
  </conditionalFormatting>
  <conditionalFormatting sqref="R56:R59">
    <cfRule type="cellIs" dxfId="115" priority="506" stopIfTrue="1" operator="lessThan">
      <formula>0</formula>
    </cfRule>
  </conditionalFormatting>
  <conditionalFormatting sqref="R118">
    <cfRule type="cellIs" dxfId="114" priority="496" stopIfTrue="1" operator="lessThan">
      <formula>0</formula>
    </cfRule>
  </conditionalFormatting>
  <conditionalFormatting sqref="R125">
    <cfRule type="cellIs" dxfId="113" priority="486" stopIfTrue="1" operator="lessThan">
      <formula>0</formula>
    </cfRule>
  </conditionalFormatting>
  <conditionalFormatting sqref="R127:R128">
    <cfRule type="cellIs" dxfId="112" priority="481" stopIfTrue="1" operator="lessThan">
      <formula>0</formula>
    </cfRule>
  </conditionalFormatting>
  <conditionalFormatting sqref="R130">
    <cfRule type="cellIs" dxfId="111" priority="476" stopIfTrue="1" operator="lessThan">
      <formula>0</formula>
    </cfRule>
  </conditionalFormatting>
  <conditionalFormatting sqref="R132:R133">
    <cfRule type="cellIs" dxfId="110" priority="471" stopIfTrue="1" operator="lessThan">
      <formula>0</formula>
    </cfRule>
  </conditionalFormatting>
  <conditionalFormatting sqref="R135">
    <cfRule type="cellIs" dxfId="109" priority="466" stopIfTrue="1" operator="lessThan">
      <formula>0</formula>
    </cfRule>
  </conditionalFormatting>
  <conditionalFormatting sqref="R139:R140">
    <cfRule type="cellIs" dxfId="108" priority="461" stopIfTrue="1" operator="lessThan">
      <formula>0</formula>
    </cfRule>
  </conditionalFormatting>
  <conditionalFormatting sqref="R142">
    <cfRule type="cellIs" dxfId="107" priority="456" stopIfTrue="1" operator="lessThan">
      <formula>0</formula>
    </cfRule>
  </conditionalFormatting>
  <conditionalFormatting sqref="R143">
    <cfRule type="cellIs" dxfId="106" priority="451" stopIfTrue="1" operator="lessThan">
      <formula>0</formula>
    </cfRule>
  </conditionalFormatting>
  <conditionalFormatting sqref="R146">
    <cfRule type="cellIs" dxfId="105" priority="446" stopIfTrue="1" operator="lessThan">
      <formula>0</formula>
    </cfRule>
  </conditionalFormatting>
  <conditionalFormatting sqref="R150:R151">
    <cfRule type="cellIs" dxfId="104" priority="441" stopIfTrue="1" operator="lessThan">
      <formula>0</formula>
    </cfRule>
  </conditionalFormatting>
  <conditionalFormatting sqref="R173:R175">
    <cfRule type="cellIs" dxfId="103" priority="436" stopIfTrue="1" operator="lessThan">
      <formula>0</formula>
    </cfRule>
  </conditionalFormatting>
  <conditionalFormatting sqref="R184">
    <cfRule type="cellIs" dxfId="102" priority="431" stopIfTrue="1" operator="lessThan">
      <formula>0</formula>
    </cfRule>
  </conditionalFormatting>
  <conditionalFormatting sqref="R186:R187">
    <cfRule type="cellIs" dxfId="101" priority="426" stopIfTrue="1" operator="lessThan">
      <formula>0</formula>
    </cfRule>
  </conditionalFormatting>
  <conditionalFormatting sqref="R190">
    <cfRule type="cellIs" dxfId="100" priority="421" stopIfTrue="1" operator="lessThan">
      <formula>0</formula>
    </cfRule>
  </conditionalFormatting>
  <conditionalFormatting sqref="R195">
    <cfRule type="cellIs" dxfId="99" priority="416" stopIfTrue="1" operator="lessThan">
      <formula>0</formula>
    </cfRule>
  </conditionalFormatting>
  <conditionalFormatting sqref="R197:R198">
    <cfRule type="cellIs" dxfId="98" priority="411" stopIfTrue="1" operator="lessThan">
      <formula>0</formula>
    </cfRule>
  </conditionalFormatting>
  <conditionalFormatting sqref="R220">
    <cfRule type="cellIs" dxfId="97" priority="406" stopIfTrue="1" operator="lessThan">
      <formula>0</formula>
    </cfRule>
  </conditionalFormatting>
  <conditionalFormatting sqref="R222">
    <cfRule type="cellIs" dxfId="96" priority="401" stopIfTrue="1" operator="lessThan">
      <formula>0</formula>
    </cfRule>
  </conditionalFormatting>
  <conditionalFormatting sqref="R224:R228">
    <cfRule type="cellIs" dxfId="95" priority="396" stopIfTrue="1" operator="lessThan">
      <formula>0</formula>
    </cfRule>
  </conditionalFormatting>
  <conditionalFormatting sqref="R232:R235">
    <cfRule type="cellIs" dxfId="94" priority="391" stopIfTrue="1" operator="lessThan">
      <formula>0</formula>
    </cfRule>
  </conditionalFormatting>
  <conditionalFormatting sqref="R237:R238">
    <cfRule type="cellIs" dxfId="93" priority="386" stopIfTrue="1" operator="lessThan">
      <formula>0</formula>
    </cfRule>
  </conditionalFormatting>
  <conditionalFormatting sqref="R241:R244">
    <cfRule type="cellIs" dxfId="92" priority="381" stopIfTrue="1" operator="lessThan">
      <formula>0</formula>
    </cfRule>
  </conditionalFormatting>
  <conditionalFormatting sqref="R251:R252">
    <cfRule type="cellIs" dxfId="91" priority="376" stopIfTrue="1" operator="lessThan">
      <formula>0</formula>
    </cfRule>
  </conditionalFormatting>
  <conditionalFormatting sqref="R257:R270">
    <cfRule type="cellIs" dxfId="90" priority="371" stopIfTrue="1" operator="lessThan">
      <formula>0</formula>
    </cfRule>
  </conditionalFormatting>
  <conditionalFormatting sqref="R284">
    <cfRule type="cellIs" dxfId="89" priority="366" stopIfTrue="1" operator="lessThan">
      <formula>0</formula>
    </cfRule>
  </conditionalFormatting>
  <conditionalFormatting sqref="R337">
    <cfRule type="cellIs" dxfId="88" priority="361" stopIfTrue="1" operator="lessThan">
      <formula>0</formula>
    </cfRule>
  </conditionalFormatting>
  <conditionalFormatting sqref="R364:R367">
    <cfRule type="cellIs" dxfId="87" priority="356" stopIfTrue="1" operator="lessThan">
      <formula>0</formula>
    </cfRule>
  </conditionalFormatting>
  <conditionalFormatting sqref="R380:R382">
    <cfRule type="cellIs" dxfId="86" priority="351" stopIfTrue="1" operator="lessThan">
      <formula>0</formula>
    </cfRule>
  </conditionalFormatting>
  <conditionalFormatting sqref="R416">
    <cfRule type="cellIs" dxfId="85" priority="346" stopIfTrue="1" operator="lessThan">
      <formula>0</formula>
    </cfRule>
  </conditionalFormatting>
  <conditionalFormatting sqref="R566:R569">
    <cfRule type="cellIs" dxfId="84" priority="341" stopIfTrue="1" operator="lessThan">
      <formula>0</formula>
    </cfRule>
  </conditionalFormatting>
  <conditionalFormatting sqref="R571:R572">
    <cfRule type="cellIs" dxfId="83" priority="336" stopIfTrue="1" operator="lessThan">
      <formula>0</formula>
    </cfRule>
  </conditionalFormatting>
  <conditionalFormatting sqref="R576:R578">
    <cfRule type="cellIs" dxfId="82" priority="331" stopIfTrue="1" operator="lessThan">
      <formula>0</formula>
    </cfRule>
  </conditionalFormatting>
  <conditionalFormatting sqref="R580">
    <cfRule type="cellIs" dxfId="81" priority="326" stopIfTrue="1" operator="lessThan">
      <formula>0</formula>
    </cfRule>
  </conditionalFormatting>
  <conditionalFormatting sqref="R835:R836">
    <cfRule type="cellIs" dxfId="80" priority="321" stopIfTrue="1" operator="lessThan">
      <formula>0</formula>
    </cfRule>
  </conditionalFormatting>
  <conditionalFormatting sqref="R842:R845">
    <cfRule type="cellIs" dxfId="79" priority="316" stopIfTrue="1" operator="lessThan">
      <formula>0</formula>
    </cfRule>
  </conditionalFormatting>
  <conditionalFormatting sqref="R848">
    <cfRule type="cellIs" dxfId="78" priority="311" stopIfTrue="1" operator="lessThan">
      <formula>0</formula>
    </cfRule>
  </conditionalFormatting>
  <conditionalFormatting sqref="R868:R875">
    <cfRule type="cellIs" dxfId="77" priority="306" stopIfTrue="1" operator="lessThan">
      <formula>0</formula>
    </cfRule>
  </conditionalFormatting>
  <conditionalFormatting sqref="R885:R886">
    <cfRule type="cellIs" dxfId="76" priority="301" stopIfTrue="1" operator="lessThan">
      <formula>0</formula>
    </cfRule>
  </conditionalFormatting>
  <conditionalFormatting sqref="T570">
    <cfRule type="cellIs" dxfId="75" priority="24" stopIfTrue="1" operator="lessThan">
      <formula>0</formula>
    </cfRule>
  </conditionalFormatting>
  <conditionalFormatting sqref="V402:V409">
    <cfRule type="cellIs" dxfId="74" priority="38" operator="equal">
      <formula>1</formula>
    </cfRule>
    <cfRule type="cellIs" dxfId="73" priority="39" operator="notEqual">
      <formula>0</formula>
    </cfRule>
  </conditionalFormatting>
  <conditionalFormatting sqref="V640">
    <cfRule type="cellIs" dxfId="72" priority="36" operator="equal">
      <formula>1</formula>
    </cfRule>
    <cfRule type="cellIs" dxfId="71" priority="37" operator="notEqual">
      <formula>0</formula>
    </cfRule>
  </conditionalFormatting>
  <conditionalFormatting sqref="V667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763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Q761:R761">
    <cfRule type="cellIs" dxfId="66" priority="31" stopIfTrue="1" operator="lessThan">
      <formula>0</formula>
    </cfRule>
  </conditionalFormatting>
  <conditionalFormatting sqref="V761">
    <cfRule type="cellIs" dxfId="65" priority="29" operator="equal">
      <formula>1</formula>
    </cfRule>
    <cfRule type="cellIs" dxfId="64" priority="30" operator="notEqual">
      <formula>0</formula>
    </cfRule>
  </conditionalFormatting>
  <conditionalFormatting sqref="H13:L13">
    <cfRule type="cellIs" dxfId="63" priority="28" operator="notEqual">
      <formula>0</formula>
    </cfRule>
  </conditionalFormatting>
  <conditionalFormatting sqref="S115 S113:T113 S117 S383:T383">
    <cfRule type="cellIs" dxfId="62" priority="27" stopIfTrue="1" operator="lessThan">
      <formula>0</formula>
    </cfRule>
  </conditionalFormatting>
  <conditionalFormatting sqref="S570">
    <cfRule type="cellIs" dxfId="61" priority="26" stopIfTrue="1" operator="lessThan">
      <formula>0</formula>
    </cfRule>
  </conditionalFormatting>
  <conditionalFormatting sqref="S570">
    <cfRule type="expression" dxfId="60" priority="25">
      <formula>(#REF!+#REF!)&lt;&gt;(#REF!+#REF!)</formula>
    </cfRule>
  </conditionalFormatting>
  <conditionalFormatting sqref="T570">
    <cfRule type="expression" dxfId="59" priority="23">
      <formula>(#REF!+#REF!)&lt;&gt;(#REF!+#REF!)</formula>
    </cfRule>
  </conditionalFormatting>
  <conditionalFormatting sqref="T115">
    <cfRule type="cellIs" dxfId="58" priority="22" stopIfTrue="1" operator="lessThan">
      <formula>0</formula>
    </cfRule>
  </conditionalFormatting>
  <conditionalFormatting sqref="T115">
    <cfRule type="expression" dxfId="57" priority="19">
      <formula>#REF!&lt;0</formula>
    </cfRule>
    <cfRule type="expression" dxfId="56" priority="20">
      <formula>AND($N$4="12",ABS(#REF!+#REF!)&gt;ABS(#REF!+#REF!),#REF!+#REF!&lt;0)</formula>
    </cfRule>
    <cfRule type="expression" dxfId="55" priority="21">
      <formula>AND(ABS(#REF!+#REF!)&gt;ABS(#REF!+#REF!),#REF!+#REF!&gt;0)</formula>
    </cfRule>
  </conditionalFormatting>
  <conditionalFormatting sqref="T117">
    <cfRule type="cellIs" dxfId="54" priority="18" stopIfTrue="1" operator="lessThan">
      <formula>0</formula>
    </cfRule>
  </conditionalFormatting>
  <conditionalFormatting sqref="T117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S14:T112">
    <cfRule type="cellIs" dxfId="50" priority="14" stopIfTrue="1" operator="lessThan">
      <formula>0</formula>
    </cfRule>
  </conditionalFormatting>
  <conditionalFormatting sqref="S114:T114">
    <cfRule type="cellIs" dxfId="49" priority="13" stopIfTrue="1" operator="lessThan">
      <formula>0</formula>
    </cfRule>
  </conditionalFormatting>
  <conditionalFormatting sqref="S116:T116">
    <cfRule type="cellIs" dxfId="48" priority="12" stopIfTrue="1" operator="lessThan">
      <formula>0</formula>
    </cfRule>
  </conditionalFormatting>
  <conditionalFormatting sqref="S118:T335 S338:T382">
    <cfRule type="cellIs" dxfId="47" priority="11" stopIfTrue="1" operator="lessThan">
      <formula>0</formula>
    </cfRule>
  </conditionalFormatting>
  <conditionalFormatting sqref="S336:T337">
    <cfRule type="cellIs" dxfId="46" priority="10" stopIfTrue="1" operator="lessThan">
      <formula>0</formula>
    </cfRule>
  </conditionalFormatting>
  <conditionalFormatting sqref="S384:T565">
    <cfRule type="cellIs" dxfId="45" priority="9" stopIfTrue="1" operator="lessThan">
      <formula>0</formula>
    </cfRule>
  </conditionalFormatting>
  <conditionalFormatting sqref="S566:T569">
    <cfRule type="cellIs" dxfId="44" priority="8" stopIfTrue="1" operator="lessThan">
      <formula>0</formula>
    </cfRule>
  </conditionalFormatting>
  <conditionalFormatting sqref="S573:T828">
    <cfRule type="cellIs" dxfId="43" priority="7" stopIfTrue="1" operator="lessThan">
      <formula>0</formula>
    </cfRule>
  </conditionalFormatting>
  <conditionalFormatting sqref="S571:T572">
    <cfRule type="cellIs" dxfId="42" priority="6" stopIfTrue="1" operator="lessThan">
      <formula>0</formula>
    </cfRule>
  </conditionalFormatting>
  <conditionalFormatting sqref="S832:T887">
    <cfRule type="cellIs" dxfId="41" priority="5" stopIfTrue="1" operator="lessThan">
      <formula>0</formula>
    </cfRule>
  </conditionalFormatting>
  <conditionalFormatting sqref="R115">
    <cfRule type="cellIs" dxfId="40" priority="4" stopIfTrue="1" operator="lessThan">
      <formula>0</formula>
    </cfRule>
  </conditionalFormatting>
  <conditionalFormatting sqref="R114">
    <cfRule type="cellIs" dxfId="39" priority="3" stopIfTrue="1" operator="lessThan">
      <formula>0</formula>
    </cfRule>
  </conditionalFormatting>
  <conditionalFormatting sqref="R117">
    <cfRule type="cellIs" dxfId="38" priority="2" stopIfTrue="1" operator="lessThan">
      <formula>0</formula>
    </cfRule>
  </conditionalFormatting>
  <conditionalFormatting sqref="R116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topLeftCell="A7" zoomScaleNormal="100" workbookViewId="0"/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4">
        <f>IF('Local-&amp;-SSF'!I6=0,+IF('Local-&amp;-SSF'!E6=0,0,IF(OR('TRIAL-BALANCE'!AM739&lt;&gt;0,'TRIAL-BALANCE'!AN739&lt;&gt;0),"Сметка 7500 не може да се ползва от общината!",0)),0)</f>
        <v>0</v>
      </c>
      <c r="C2" s="2394"/>
      <c r="D2" s="2394"/>
      <c r="E2" s="2394"/>
      <c r="F2" s="2394"/>
      <c r="G2" s="2394"/>
      <c r="H2" s="2394"/>
      <c r="I2" s="2394"/>
      <c r="J2" s="1379"/>
      <c r="K2" s="1379"/>
      <c r="L2" s="1379"/>
      <c r="M2" s="2096">
        <f>+IF($N2=0,0," ")</f>
        <v>0</v>
      </c>
      <c r="N2" s="2385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85"/>
      <c r="P2" s="2385"/>
      <c r="Q2" s="2385"/>
      <c r="R2" s="2385"/>
      <c r="S2" s="2386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0" t="s">
        <v>1968</v>
      </c>
      <c r="C4" s="2381"/>
      <c r="D4" s="2381"/>
      <c r="E4" s="2381"/>
      <c r="F4" s="2381"/>
      <c r="G4" s="2381"/>
      <c r="H4" s="2381"/>
      <c r="I4" s="2382"/>
      <c r="J4" s="1379"/>
      <c r="K4" s="1387" t="s">
        <v>1256</v>
      </c>
      <c r="L4" s="1379"/>
      <c r="M4" s="2392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92"/>
      <c r="O4" s="2393"/>
      <c r="P4" s="1387" t="s">
        <v>1256</v>
      </c>
      <c r="Q4" s="2029"/>
      <c r="R4" s="2390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91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7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7"/>
      <c r="P6" s="2387"/>
      <c r="Q6" s="2387"/>
      <c r="R6" s="2387"/>
      <c r="S6" s="2388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0" t="s">
        <v>2015</v>
      </c>
      <c r="C8" s="2381"/>
      <c r="D8" s="2381"/>
      <c r="E8" s="2381"/>
      <c r="F8" s="2381"/>
      <c r="G8" s="2381"/>
      <c r="H8" s="2381"/>
      <c r="I8" s="2382"/>
      <c r="J8" s="1379"/>
      <c r="K8" s="1384" t="str">
        <f>+IF(+K4="ДА","НЕ","ДА")</f>
        <v>НЕ</v>
      </c>
      <c r="L8" s="2112"/>
      <c r="M8" s="2392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92"/>
      <c r="O8" s="2393"/>
      <c r="P8" s="1387" t="s">
        <v>1256</v>
      </c>
      <c r="Q8" s="2029"/>
      <c r="R8" s="2390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91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9">
        <f>+IF(AND(+ROUND(O13,2)=0,+ROUND(S13,2)=0),0,+IF($K$4="ДА","Нетното салдо на с/ка 4500 в БЮДЖЕТ не е равно на нула! Неравнението е в:",0))</f>
        <v>0</v>
      </c>
      <c r="C13" s="2389"/>
      <c r="D13" s="2389"/>
      <c r="E13" s="2389"/>
      <c r="F13" s="2389"/>
      <c r="G13" s="2389"/>
      <c r="H13" s="2389"/>
      <c r="I13" s="2389"/>
      <c r="J13" s="2389"/>
      <c r="K13" s="2389"/>
      <c r="L13" s="2389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83">
        <f>+IF(AND(+ROUND(O14,2)=0,+ROUND(S14,2)=0),0,+IF($K$4="ДА","Нетното салдо на с/ка 4500 в СЕС не е равно на нула! Неравнението е в:",0))</f>
        <v>0</v>
      </c>
      <c r="C14" s="2383"/>
      <c r="D14" s="2383"/>
      <c r="E14" s="2383"/>
      <c r="F14" s="2383"/>
      <c r="G14" s="2383"/>
      <c r="H14" s="2383"/>
      <c r="I14" s="2383"/>
      <c r="J14" s="2383"/>
      <c r="K14" s="2383"/>
      <c r="L14" s="2383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83">
        <f>+IF(AND(+ROUND(O15,2)=0,+ROUND(S15,2)=0),0,+IF($K$4="ДА","Нетното салдо на с/ка 4500 в ДСД не е равно на нула! Неравнението е в:",0))</f>
        <v>0</v>
      </c>
      <c r="C15" s="2383"/>
      <c r="D15" s="2383"/>
      <c r="E15" s="2383"/>
      <c r="F15" s="2383"/>
      <c r="G15" s="2383"/>
      <c r="H15" s="2383"/>
      <c r="I15" s="2383"/>
      <c r="J15" s="2383"/>
      <c r="K15" s="2383"/>
      <c r="L15" s="2383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83">
        <f>+IF(AND(+ROUND(O17,2)=0,+ROUND(S17,2)=0),0,+IF($K$4="ДА","Нетното салдо на с/ка 4501 не е равно на нула! Неравнението е в:",0))</f>
        <v>0</v>
      </c>
      <c r="C17" s="2383"/>
      <c r="D17" s="2383"/>
      <c r="E17" s="2383"/>
      <c r="F17" s="2383"/>
      <c r="G17" s="2383"/>
      <c r="H17" s="2383"/>
      <c r="I17" s="2383"/>
      <c r="J17" s="2383"/>
      <c r="K17" s="2383"/>
      <c r="L17" s="2383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83">
        <f>+IF(AND(+ROUND(O18,2)=0,+ROUND(S18,2)=0),0,+IF($K$4="ДА","Нетното салдо на с/ка 4502 не е равно на нула! Неравнението е в:",0))</f>
        <v>0</v>
      </c>
      <c r="C18" s="2383"/>
      <c r="D18" s="2383"/>
      <c r="E18" s="2383"/>
      <c r="F18" s="2383"/>
      <c r="G18" s="2383"/>
      <c r="H18" s="2383"/>
      <c r="I18" s="2383"/>
      <c r="J18" s="2383"/>
      <c r="K18" s="2383"/>
      <c r="L18" s="2383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83">
        <f>+IF(AND(+ROUND(O19,2)=0,+ROUND(S19,2)=0),0,+IF($K$4="ДА","Нетното салдо на с/ка 4503 не е равно на нула! Неравнението е в:",0))</f>
        <v>0</v>
      </c>
      <c r="C19" s="2383"/>
      <c r="D19" s="2383"/>
      <c r="E19" s="2383"/>
      <c r="F19" s="2383"/>
      <c r="G19" s="2383"/>
      <c r="H19" s="2383"/>
      <c r="I19" s="2383"/>
      <c r="J19" s="2383"/>
      <c r="K19" s="2383"/>
      <c r="L19" s="2383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84">
        <f>+IF(+ROUND(O21,2)=0,0,+IF($K$4="ДА","Нетното салдо на с/ка 7500 в БЮДЖЕТ не е равно на нула! Неравнението е в:",0))</f>
        <v>0</v>
      </c>
      <c r="C21" s="2384"/>
      <c r="D21" s="2384"/>
      <c r="E21" s="2384"/>
      <c r="F21" s="2384"/>
      <c r="G21" s="2384"/>
      <c r="H21" s="2384"/>
      <c r="I21" s="2384"/>
      <c r="J21" s="2384"/>
      <c r="K21" s="2384"/>
      <c r="L21" s="2384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78">
        <f>+IF('TRIAL-BALANCE'!AV13=0,0,"Грешни КРАЙНИ салда в БЮДЖЕТ")</f>
        <v>0</v>
      </c>
      <c r="S21" s="2378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83">
        <f>+IF(+ROUND(O22,2)=0,0,+IF($K$4="ДА","Нетното салдо на с/ка 7500 в СЕС не е равно на нула! Неравнението е в:",0))</f>
        <v>0</v>
      </c>
      <c r="C22" s="2383"/>
      <c r="D22" s="2383"/>
      <c r="E22" s="2383"/>
      <c r="F22" s="2383"/>
      <c r="G22" s="2383"/>
      <c r="H22" s="2383"/>
      <c r="I22" s="2383"/>
      <c r="J22" s="2383"/>
      <c r="K22" s="2383"/>
      <c r="L22" s="2383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78">
        <f>+IF('TRIAL-BALANCE'!AW13=0,0,"Грешни КРАЙНИ салда в СЕС")</f>
        <v>0</v>
      </c>
      <c r="S22" s="2378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83">
        <f>+IF(+ROUND(O23,2)=0,0,+IF($K$4="ДА","Нетното салдо на с/ка 7500 в ДСД не е равно на нула! Неравнението е в:",0))</f>
        <v>0</v>
      </c>
      <c r="C23" s="2383"/>
      <c r="D23" s="2383"/>
      <c r="E23" s="2383"/>
      <c r="F23" s="2383"/>
      <c r="G23" s="2383"/>
      <c r="H23" s="2383"/>
      <c r="I23" s="2383"/>
      <c r="J23" s="2383"/>
      <c r="K23" s="2383"/>
      <c r="L23" s="2383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77">
        <f>+IF(+'NF-KSF-TRIAL-BAL-2020'!V13=0,0,"Грешни КРАЙНИ салда в СЕС - NF-CSF")</f>
        <v>0</v>
      </c>
      <c r="S23" s="2377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79">
        <f>+IF(AND(R23=0,R25=0),0," ")</f>
        <v>0</v>
      </c>
      <c r="S24" s="2379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84" t="str">
        <f>+IF(+ROUND(O25,2)=0,0,+IF($K$4="ДА","Нетното салдо на с/ка 7501 в БЮДЖЕТ не е равно на нула! Неравнението е в:",0))</f>
        <v>Нетното салдо на с/ка 7501 в БЮДЖЕТ не е равно на нула! Неравнението е в:</v>
      </c>
      <c r="C25" s="2384"/>
      <c r="D25" s="2384"/>
      <c r="E25" s="2384"/>
      <c r="F25" s="2384"/>
      <c r="G25" s="2384"/>
      <c r="H25" s="2384"/>
      <c r="I25" s="2384"/>
      <c r="J25" s="2384"/>
      <c r="K25" s="2384"/>
      <c r="L25" s="2384"/>
      <c r="M25" s="2026"/>
      <c r="N25" s="2027" t="str">
        <f t="shared" si="0"/>
        <v>крайното салдо -</v>
      </c>
      <c r="O25" s="2028">
        <f>+IF($K$4="ДА",+ROUND('TRIAL-BALANCE'!S740,2)-ROUND('TRIAL-BALANCE'!T740,2),0)</f>
        <v>-1475010.14</v>
      </c>
      <c r="P25" s="2028"/>
      <c r="Q25" s="2127"/>
      <c r="R25" s="2377">
        <f>+IF(+'RA-TRIAL-BAL-2020'!V13=0,0,"Грешни КРАЙНИ салда в СЕС - RA")</f>
        <v>0</v>
      </c>
      <c r="S25" s="2377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83">
        <f>+IF(+ROUND(O26,2)=0,0,+IF($K$4="ДА","Нетното салдо на с/ка 7501 в СЕС не е равно на нула! Неравнението е в:",0))</f>
        <v>0</v>
      </c>
      <c r="C26" s="2383"/>
      <c r="D26" s="2383"/>
      <c r="E26" s="2383"/>
      <c r="F26" s="2383"/>
      <c r="G26" s="2383"/>
      <c r="H26" s="2383"/>
      <c r="I26" s="2383"/>
      <c r="J26" s="2383"/>
      <c r="K26" s="2383"/>
      <c r="L26" s="2383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77">
        <f>+IF(+'DES-TRIAL-BAL-2020'!V13=0,0,"Грешни КРАЙНИ салда в СЕС - DES")</f>
        <v>0</v>
      </c>
      <c r="S26" s="2377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83">
        <f>+IF(+ROUND(O27,2)=0,0,+IF($K$4="ДА","Нетното салдо на с/ка 7501 в ДСД не е равно на нула! Неравнението е в:",0))</f>
        <v>0</v>
      </c>
      <c r="C27" s="2383"/>
      <c r="D27" s="2383"/>
      <c r="E27" s="2383"/>
      <c r="F27" s="2383"/>
      <c r="G27" s="2383"/>
      <c r="H27" s="2383"/>
      <c r="I27" s="2383"/>
      <c r="J27" s="2383"/>
      <c r="K27" s="2383"/>
      <c r="L27" s="2383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77">
        <f>+IF(+'DMP-TRIAL-BAL-2020'!V13=0,0,"Грешни КРАЙНИ салда в СЕС - DMP")</f>
        <v>0</v>
      </c>
      <c r="S27" s="2377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84">
        <f>+IF(+ROUND(O29,2)=0,0,+IF($K$4="ДА","Нетното салдо на с/ка 7502 в БЮДЖЕТ не е равно на нула! Неравнението е в:",0))</f>
        <v>0</v>
      </c>
      <c r="C29" s="2384"/>
      <c r="D29" s="2384"/>
      <c r="E29" s="2384"/>
      <c r="F29" s="2384"/>
      <c r="G29" s="2384"/>
      <c r="H29" s="2384"/>
      <c r="I29" s="2384"/>
      <c r="J29" s="2384"/>
      <c r="K29" s="2384"/>
      <c r="L29" s="2384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78">
        <f>+IF('TRIAL-BALANCE'!AX13=0,0,"Грешни КРАЙНИ салда в ДСД")</f>
        <v>0</v>
      </c>
      <c r="S29" s="2378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83">
        <f>+IF(+ROUND(O30,2)=0,0,+IF($K$4="ДА","Нетното салдо на с/ка 7502 в СЕС не е равно на нула! Неравнението е в:",0))</f>
        <v>0</v>
      </c>
      <c r="C30" s="2383"/>
      <c r="D30" s="2383"/>
      <c r="E30" s="2383"/>
      <c r="F30" s="2383"/>
      <c r="G30" s="2383"/>
      <c r="H30" s="2383"/>
      <c r="I30" s="2383"/>
      <c r="J30" s="2383"/>
      <c r="K30" s="2383"/>
      <c r="L30" s="2383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83">
        <f>+IF(+ROUND(O31,2)=0,0,+IF($K$4="ДА","Нетното салдо на с/ка 7502 в ДСД не е равно на нула! Неравнението е в:",0))</f>
        <v>0</v>
      </c>
      <c r="C31" s="2383"/>
      <c r="D31" s="2383"/>
      <c r="E31" s="2383"/>
      <c r="F31" s="2383"/>
      <c r="G31" s="2383"/>
      <c r="H31" s="2383"/>
      <c r="I31" s="2383"/>
      <c r="J31" s="2383"/>
      <c r="K31" s="2383"/>
      <c r="L31" s="2383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78">
        <f>IF(ROUND('TRIAL-BALANCE'!O13,2)=ROUND('TRIAL-BALANCE'!P13,2),0,"Грешни НАЧАЛНИ салда в БЮДЖЕТ")</f>
        <v>0</v>
      </c>
      <c r="S31" s="2378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84">
        <f>+IF(+ROUND(O33,2)=0,0,+IF($K$4="ДА","Нетното салдо на с/ка 7600 в БЮДЖЕТ не е равно на нула! Неравнението е в:",0))</f>
        <v>0</v>
      </c>
      <c r="C33" s="2384"/>
      <c r="D33" s="2384"/>
      <c r="E33" s="2384"/>
      <c r="F33" s="2384"/>
      <c r="G33" s="2384"/>
      <c r="H33" s="2384"/>
      <c r="I33" s="2384"/>
      <c r="J33" s="2384"/>
      <c r="K33" s="2384"/>
      <c r="L33" s="2384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78">
        <f>IF(ROUND('TRIAL-BALANCE'!V13,2)=ROUND('TRIAL-BALANCE'!W13,2),0,"Грешни НАЧАЛНИ салда в СЕС")</f>
        <v>0</v>
      </c>
      <c r="S33" s="2378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83">
        <f>+IF(+ROUND(O34,2)=0,0,+IF($K$4="ДА","Нетното салдо на с/ка 7600 в СЕС не е равно на нула! Неравнението е в:",0))</f>
        <v>0</v>
      </c>
      <c r="C34" s="2383"/>
      <c r="D34" s="2383"/>
      <c r="E34" s="2383"/>
      <c r="F34" s="2383"/>
      <c r="G34" s="2383"/>
      <c r="H34" s="2383"/>
      <c r="I34" s="2383"/>
      <c r="J34" s="2383"/>
      <c r="K34" s="2383"/>
      <c r="L34" s="2383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77">
        <f>+IF(ROUND('NF-KSF-TRIAL-BAL-2020'!O13,2)=ROUND('NF-KSF-TRIAL-BAL-2020'!P13,2),0,"Грешни НАЧАЛНИ салда в СЕС - NF-CSF")</f>
        <v>0</v>
      </c>
      <c r="S34" s="2377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83">
        <f>+IF(+ROUND(O35,2)=0,0,+IF($K$4="ДА","Нетното салдо на с/ка 7600 в ДСД не е равно на нула! Неравнението е в:",0))</f>
        <v>0</v>
      </c>
      <c r="C35" s="2383"/>
      <c r="D35" s="2383"/>
      <c r="E35" s="2383"/>
      <c r="F35" s="2383"/>
      <c r="G35" s="2383"/>
      <c r="H35" s="2383"/>
      <c r="I35" s="2383"/>
      <c r="J35" s="2383"/>
      <c r="K35" s="2383"/>
      <c r="L35" s="2383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77">
        <f>+IF(ROUND('RA-TRIAL-BAL-2020'!O13,2)=ROUND('RA-TRIAL-BAL-2020'!P13,2),0,"Грешни НАЧАЛНИ салда в СЕС - RA")</f>
        <v>0</v>
      </c>
      <c r="S35" s="2377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79">
        <f>+IF(AND(R35=0,R37=0),0," ")</f>
        <v>0</v>
      </c>
      <c r="S36" s="2379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83" t="str">
        <f>+IF(+ROUND(O37,2)=0,0,+IF($K$4="ДА","Нетното салдо на с/ка 7601 не е равно на нула! Неравнението е в:",0))</f>
        <v>Нетното салдо на с/ка 7601 не е равно на нула! Неравнението е в:</v>
      </c>
      <c r="C37" s="2383"/>
      <c r="D37" s="2383"/>
      <c r="E37" s="2383"/>
      <c r="F37" s="2383"/>
      <c r="G37" s="2383"/>
      <c r="H37" s="2383"/>
      <c r="I37" s="2383"/>
      <c r="J37" s="2383"/>
      <c r="K37" s="2383"/>
      <c r="L37" s="2383"/>
      <c r="M37" s="2026"/>
      <c r="N37" s="2027" t="str">
        <f t="shared" si="0"/>
        <v>крайното салдо -</v>
      </c>
      <c r="O37" s="2028">
        <f>+IF($K$4="ДА",+ROUND('TRIAL-BALANCE'!AO760,2)-ROUND('TRIAL-BALANCE'!AP760,2),0)</f>
        <v>-7591.2</v>
      </c>
      <c r="P37" s="2028"/>
      <c r="Q37" s="2026"/>
      <c r="R37" s="2377">
        <f>+IF(ROUND('DES-TRIAL-BAL-2020'!O13,2)=ROUND('DES-TRIAL-BAL-2020'!P13,2),0,"Грешни НАЧАЛНИ салда в СЕС - DES")</f>
        <v>0</v>
      </c>
      <c r="S37" s="2377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83">
        <f>+IF(+ROUND(O38,2)=0,0,+IF($K$4="ДА","Нетното салдо на с/ка 7602 не е равно на нула! Неравнението е в:",0))</f>
        <v>0</v>
      </c>
      <c r="C38" s="2383"/>
      <c r="D38" s="2383"/>
      <c r="E38" s="2383"/>
      <c r="F38" s="2383"/>
      <c r="G38" s="2383"/>
      <c r="H38" s="2383"/>
      <c r="I38" s="2383"/>
      <c r="J38" s="2383"/>
      <c r="K38" s="2383"/>
      <c r="L38" s="2383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77">
        <f>+IF(ROUND('DMP-TRIAL-BAL-2020'!O13,2)=ROUND('DMP-TRIAL-BAL-2020'!P13,2),0,"Грешни НАЧАЛНИ салда в СЕС - DMP")</f>
        <v>0</v>
      </c>
      <c r="S38" s="2377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83">
        <f>+IF(+ROUND(O39,2)=0,0,+IF($K$4="ДА","Нетното салдо на с/ка 7603 не е равно на нула! Неравнението е в:",0))</f>
        <v>0</v>
      </c>
      <c r="C39" s="2383"/>
      <c r="D39" s="2383"/>
      <c r="E39" s="2383"/>
      <c r="F39" s="2383"/>
      <c r="G39" s="2383"/>
      <c r="H39" s="2383"/>
      <c r="I39" s="2383"/>
      <c r="J39" s="2383"/>
      <c r="K39" s="2383"/>
      <c r="L39" s="2383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78">
        <f>IF(ROUND('TRIAL-BALANCE'!AC13,2)=ROUND('TRIAL-BALANCE'!AD13,2),0,"Грешни НАЧАЛНИ салда в ДСД")</f>
        <v>0</v>
      </c>
      <c r="S39" s="2378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B2:I2"/>
    <mergeCell ref="B29:L29"/>
    <mergeCell ref="B17:L17"/>
    <mergeCell ref="B18:L18"/>
    <mergeCell ref="B19:L19"/>
    <mergeCell ref="B25:L2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B15:L15"/>
    <mergeCell ref="R4:S4"/>
    <mergeCell ref="M4:O4"/>
    <mergeCell ref="R8:S8"/>
    <mergeCell ref="M8:O8"/>
    <mergeCell ref="B8:I8"/>
    <mergeCell ref="B38:L38"/>
    <mergeCell ref="B39:L39"/>
    <mergeCell ref="B30:L30"/>
    <mergeCell ref="B31:L31"/>
    <mergeCell ref="B33:L33"/>
    <mergeCell ref="B34:L34"/>
    <mergeCell ref="B37:L37"/>
    <mergeCell ref="B35:L35"/>
    <mergeCell ref="B21:L21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R37:S37"/>
    <mergeCell ref="R38:S38"/>
    <mergeCell ref="R39:S39"/>
    <mergeCell ref="R36:S36"/>
    <mergeCell ref="R34:S34"/>
    <mergeCell ref="R35:S35"/>
  </mergeCells>
  <conditionalFormatting sqref="K4">
    <cfRule type="cellIs" dxfId="3740" priority="238" stopIfTrue="1" operator="equal">
      <formula>"НЕ"</formula>
    </cfRule>
  </conditionalFormatting>
  <conditionalFormatting sqref="K8">
    <cfRule type="cellIs" dxfId="3739" priority="236" stopIfTrue="1" operator="equal">
      <formula>"НЕ"</formula>
    </cfRule>
  </conditionalFormatting>
  <conditionalFormatting sqref="N13">
    <cfRule type="cellIs" dxfId="3738" priority="235" operator="equal">
      <formula>"крайното салдо -"</formula>
    </cfRule>
  </conditionalFormatting>
  <conditionalFormatting sqref="R13">
    <cfRule type="cellIs" dxfId="3737" priority="234" operator="equal">
      <formula>"началното салдо -"</formula>
    </cfRule>
  </conditionalFormatting>
  <conditionalFormatting sqref="B13:L13">
    <cfRule type="cellIs" dxfId="3736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35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34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33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32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31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30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29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28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27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26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25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24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23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22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21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20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19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18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17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16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15" priority="174" operator="equal">
      <formula>"крайното салдо -"</formula>
    </cfRule>
  </conditionalFormatting>
  <conditionalFormatting sqref="N17:N19">
    <cfRule type="cellIs" dxfId="3714" priority="173" operator="equal">
      <formula>"крайното салдо -"</formula>
    </cfRule>
  </conditionalFormatting>
  <conditionalFormatting sqref="N21:N23">
    <cfRule type="cellIs" dxfId="3713" priority="172" operator="equal">
      <formula>"крайното салдо -"</formula>
    </cfRule>
  </conditionalFormatting>
  <conditionalFormatting sqref="N25:N27">
    <cfRule type="cellIs" dxfId="3712" priority="171" operator="equal">
      <formula>"крайното салдо -"</formula>
    </cfRule>
  </conditionalFormatting>
  <conditionalFormatting sqref="N29:N31">
    <cfRule type="cellIs" dxfId="3711" priority="170" operator="equal">
      <formula>"крайното салдо -"</formula>
    </cfRule>
  </conditionalFormatting>
  <conditionalFormatting sqref="N33:N35">
    <cfRule type="cellIs" dxfId="3710" priority="169" operator="equal">
      <formula>"крайното салдо -"</formula>
    </cfRule>
  </conditionalFormatting>
  <conditionalFormatting sqref="N37:N39">
    <cfRule type="cellIs" dxfId="3709" priority="168" operator="equal">
      <formula>"крайното салдо -"</formula>
    </cfRule>
  </conditionalFormatting>
  <conditionalFormatting sqref="R14:R15">
    <cfRule type="cellIs" dxfId="3708" priority="167" operator="equal">
      <formula>"началното салдо -"</formula>
    </cfRule>
  </conditionalFormatting>
  <conditionalFormatting sqref="R17:R19">
    <cfRule type="cellIs" dxfId="3707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706" priority="160" operator="notEqual">
      <formula>0</formula>
    </cfRule>
  </conditionalFormatting>
  <conditionalFormatting sqref="N2:S2">
    <cfRule type="expression" dxfId="3705" priority="143">
      <formula>$T$4="ДА"</formula>
    </cfRule>
    <cfRule type="cellIs" dxfId="3704" priority="149" operator="equal">
      <formula>0</formula>
    </cfRule>
  </conditionalFormatting>
  <conditionalFormatting sqref="R4:S4">
    <cfRule type="expression" dxfId="3703" priority="135">
      <formula>$N$2=0</formula>
    </cfRule>
    <cfRule type="expression" dxfId="3702" priority="144">
      <formula>$T$4="ДА"</formula>
    </cfRule>
  </conditionalFormatting>
  <conditionalFormatting sqref="M4:P4">
    <cfRule type="expression" dxfId="3701" priority="142">
      <formula>$T$4="ДА"</formula>
    </cfRule>
  </conditionalFormatting>
  <conditionalFormatting sqref="M2">
    <cfRule type="expression" dxfId="3700" priority="120">
      <formula>$T$4="ДА"</formula>
    </cfRule>
    <cfRule type="cellIs" dxfId="3699" priority="140" operator="notEqual">
      <formula>0</formula>
    </cfRule>
  </conditionalFormatting>
  <conditionalFormatting sqref="M4:O4">
    <cfRule type="expression" dxfId="3698" priority="136">
      <formula>$N$2=0</formula>
    </cfRule>
    <cfRule type="expression" dxfId="3697" priority="137">
      <formula>$P$4="ДА"</formula>
    </cfRule>
  </conditionalFormatting>
  <conditionalFormatting sqref="P4 T4">
    <cfRule type="expression" dxfId="3696" priority="2830">
      <formula>$N$2=0</formula>
    </cfRule>
    <cfRule type="cellIs" dxfId="3695" priority="2831" stopIfTrue="1" operator="equal">
      <formula>"НЕ"</formula>
    </cfRule>
  </conditionalFormatting>
  <conditionalFormatting sqref="M7">
    <cfRule type="cellIs" dxfId="3694" priority="131" operator="notEqual">
      <formula>0</formula>
    </cfRule>
  </conditionalFormatting>
  <conditionalFormatting sqref="N7:S7">
    <cfRule type="cellIs" dxfId="3693" priority="132" operator="notEqual">
      <formula>0</formula>
    </cfRule>
    <cfRule type="expression" dxfId="3692" priority="133">
      <formula>$T$4="ДА"</formula>
    </cfRule>
    <cfRule type="cellIs" dxfId="3691" priority="134" operator="equal">
      <formula>0</formula>
    </cfRule>
  </conditionalFormatting>
  <conditionalFormatting sqref="M8:O8">
    <cfRule type="expression" dxfId="3690" priority="130">
      <formula>$T$8="ДА"</formula>
    </cfRule>
  </conditionalFormatting>
  <conditionalFormatting sqref="M8:O8">
    <cfRule type="expression" dxfId="3689" priority="128">
      <formula>$N$6=0</formula>
    </cfRule>
    <cfRule type="expression" dxfId="3688" priority="129">
      <formula>$P$8="ДА"</formula>
    </cfRule>
  </conditionalFormatting>
  <conditionalFormatting sqref="P8">
    <cfRule type="expression" dxfId="3687" priority="125">
      <formula>$T$8="ДА"</formula>
    </cfRule>
  </conditionalFormatting>
  <conditionalFormatting sqref="P8">
    <cfRule type="expression" dxfId="3686" priority="126">
      <formula>$N$6=0</formula>
    </cfRule>
    <cfRule type="cellIs" dxfId="3685" priority="127" stopIfTrue="1" operator="equal">
      <formula>"НЕ"</formula>
    </cfRule>
  </conditionalFormatting>
  <conditionalFormatting sqref="R8:S8">
    <cfRule type="expression" dxfId="3684" priority="121">
      <formula>$N$6=0</formula>
    </cfRule>
    <cfRule type="expression" dxfId="3683" priority="122">
      <formula>$T$8="ДА"</formula>
    </cfRule>
  </conditionalFormatting>
  <conditionalFormatting sqref="T8">
    <cfRule type="expression" dxfId="3682" priority="123">
      <formula>$N$2=0</formula>
    </cfRule>
    <cfRule type="cellIs" dxfId="3681" priority="124" stopIfTrue="1" operator="equal">
      <formula>"НЕ"</formula>
    </cfRule>
  </conditionalFormatting>
  <conditionalFormatting sqref="N6:S6">
    <cfRule type="expression" dxfId="3680" priority="118">
      <formula>$T$8="ДА"</formula>
    </cfRule>
    <cfRule type="cellIs" dxfId="3679" priority="119" operator="equal">
      <formula>0</formula>
    </cfRule>
  </conditionalFormatting>
  <conditionalFormatting sqref="M6">
    <cfRule type="expression" dxfId="3678" priority="114">
      <formula>$T$8="ДА"</formula>
    </cfRule>
    <cfRule type="cellIs" dxfId="3677" priority="115" operator="notEqual">
      <formula>0</formula>
    </cfRule>
  </conditionalFormatting>
  <conditionalFormatting sqref="Q25">
    <cfRule type="cellIs" dxfId="3676" priority="113" operator="equal">
      <formula>"началното салдо -"</formula>
    </cfRule>
  </conditionalFormatting>
  <conditionalFormatting sqref="R30">
    <cfRule type="cellIs" dxfId="3675" priority="78" operator="equal">
      <formula>"началното салдо -"</formula>
    </cfRule>
  </conditionalFormatting>
  <conditionalFormatting sqref="R30">
    <cfRule type="cellIs" dxfId="3674" priority="77" operator="equal">
      <formula>"началното салдо -"</formula>
    </cfRule>
  </conditionalFormatting>
  <conditionalFormatting sqref="R21:S21">
    <cfRule type="cellIs" dxfId="3673" priority="65" operator="notEqual">
      <formula>0</formula>
    </cfRule>
  </conditionalFormatting>
  <conditionalFormatting sqref="R29:S29">
    <cfRule type="cellIs" dxfId="3672" priority="62" operator="notEqual">
      <formula>0</formula>
    </cfRule>
  </conditionalFormatting>
  <conditionalFormatting sqref="R22:S22">
    <cfRule type="cellIs" dxfId="3671" priority="59" operator="notEqual">
      <formula>0</formula>
    </cfRule>
  </conditionalFormatting>
  <conditionalFormatting sqref="R27:S27">
    <cfRule type="cellIs" dxfId="3670" priority="57" operator="notEqual">
      <formula>0</formula>
    </cfRule>
  </conditionalFormatting>
  <conditionalFormatting sqref="R26:S26">
    <cfRule type="cellIs" dxfId="3669" priority="54" operator="notEqual">
      <formula>0</formula>
    </cfRule>
  </conditionalFormatting>
  <conditionalFormatting sqref="R25:S25">
    <cfRule type="cellIs" dxfId="3668" priority="51" operator="notEqual">
      <formula>0</formula>
    </cfRule>
  </conditionalFormatting>
  <conditionalFormatting sqref="S42">
    <cfRule type="cellIs" dxfId="3667" priority="50" operator="notEqual">
      <formula>0</formula>
    </cfRule>
  </conditionalFormatting>
  <conditionalFormatting sqref="R23:S23">
    <cfRule type="cellIs" dxfId="3666" priority="47" operator="notEqual">
      <formula>0</formula>
    </cfRule>
  </conditionalFormatting>
  <conditionalFormatting sqref="R24:S24">
    <cfRule type="cellIs" dxfId="3665" priority="46" operator="notEqual">
      <formula>0</formula>
    </cfRule>
  </conditionalFormatting>
  <conditionalFormatting sqref="R36:S36">
    <cfRule type="cellIs" dxfId="3664" priority="35" operator="notEqual">
      <formula>0</formula>
    </cfRule>
  </conditionalFormatting>
  <conditionalFormatting sqref="R31:S31">
    <cfRule type="cellIs" dxfId="3663" priority="21" operator="notEqual">
      <formula>0</formula>
    </cfRule>
  </conditionalFormatting>
  <conditionalFormatting sqref="R33:S33">
    <cfRule type="cellIs" dxfId="3662" priority="20" operator="notEqual">
      <formula>0</formula>
    </cfRule>
  </conditionalFormatting>
  <conditionalFormatting sqref="R34:S34">
    <cfRule type="cellIs" dxfId="3661" priority="19" operator="notEqual">
      <formula>0</formula>
    </cfRule>
  </conditionalFormatting>
  <conditionalFormatting sqref="R35:S35">
    <cfRule type="cellIs" dxfId="3660" priority="17" operator="notEqual">
      <formula>0</formula>
    </cfRule>
  </conditionalFormatting>
  <conditionalFormatting sqref="R40">
    <cfRule type="cellIs" dxfId="3659" priority="10" operator="equal">
      <formula>"началното салдо -"</formula>
    </cfRule>
  </conditionalFormatting>
  <conditionalFormatting sqref="R40">
    <cfRule type="cellIs" dxfId="3658" priority="9" operator="equal">
      <formula>"началното салдо -"</formula>
    </cfRule>
  </conditionalFormatting>
  <conditionalFormatting sqref="R40">
    <cfRule type="cellIs" dxfId="3657" priority="8" operator="equal">
      <formula>"началното салдо -"</formula>
    </cfRule>
  </conditionalFormatting>
  <conditionalFormatting sqref="R37:S37">
    <cfRule type="cellIs" dxfId="3656" priority="7" operator="notEqual">
      <formula>0</formula>
    </cfRule>
  </conditionalFormatting>
  <conditionalFormatting sqref="R38:S38">
    <cfRule type="cellIs" dxfId="3655" priority="6" operator="notEqual">
      <formula>0</formula>
    </cfRule>
  </conditionalFormatting>
  <conditionalFormatting sqref="R39:S39">
    <cfRule type="cellIs" dxfId="3654" priority="5" operator="notEqual">
      <formula>0</formula>
    </cfRule>
  </conditionalFormatting>
  <conditionalFormatting sqref="S41">
    <cfRule type="cellIs" dxfId="3653" priority="4" operator="notEqual">
      <formula>0</formula>
    </cfRule>
  </conditionalFormatting>
  <conditionalFormatting sqref="R41">
    <cfRule type="cellIs" dxfId="3652" priority="3" operator="equal">
      <formula>"началното салдо -"</formula>
    </cfRule>
  </conditionalFormatting>
  <conditionalFormatting sqref="R41">
    <cfRule type="cellIs" dxfId="3651" priority="2" operator="equal">
      <formula>"началното салдо -"</formula>
    </cfRule>
  </conditionalFormatting>
  <conditionalFormatting sqref="B2:I2">
    <cfRule type="cellIs" dxfId="3650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tabSelected="1" zoomScaleNormal="100" workbookViewId="0">
      <pane xSplit="12" ySplit="13" topLeftCell="M887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K27" sqref="K27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397" t="s">
        <v>2306</v>
      </c>
      <c r="F2" s="2398"/>
      <c r="G2" s="2398"/>
      <c r="H2" s="2398"/>
      <c r="I2" s="2398"/>
      <c r="J2" s="2398"/>
      <c r="K2" s="2398"/>
      <c r="L2" s="2399"/>
      <c r="M2" s="46"/>
      <c r="N2" s="1950" t="str">
        <f>+LEFT(H12,6)</f>
        <v>31 дек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1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5"/>
      <c r="C3" s="241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15"/>
      <c r="B4" s="2415"/>
      <c r="C4" s="2415"/>
      <c r="D4" s="2410"/>
      <c r="E4" s="2411"/>
      <c r="F4" s="1917" t="s">
        <v>1949</v>
      </c>
      <c r="G4" s="2412"/>
      <c r="H4" s="2413"/>
      <c r="I4" s="2413"/>
      <c r="J4" s="2413"/>
      <c r="K4" s="2413"/>
      <c r="L4" s="2414"/>
      <c r="M4" s="47"/>
      <c r="N4" s="1950" t="str">
        <f>+IF($N$2="31 дек","12",+IF($N$2="30 сеп","09",+IF($N$2="30 юни","06",+IF($N$2="31 мар","03",0))))</f>
        <v>12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15"/>
      <c r="B5" s="2415"/>
      <c r="C5" s="241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00">
        <v>341731</v>
      </c>
      <c r="D6" s="2401"/>
      <c r="E6" s="2402"/>
      <c r="F6" s="442" t="s">
        <v>534</v>
      </c>
      <c r="G6" s="2403" t="s">
        <v>2307</v>
      </c>
      <c r="H6" s="2404"/>
      <c r="I6" s="2404"/>
      <c r="J6" s="2404"/>
      <c r="K6" s="2404"/>
      <c r="L6" s="2405"/>
      <c r="M6" s="48"/>
      <c r="N6" s="111"/>
      <c r="O6" s="2432" t="s">
        <v>1118</v>
      </c>
      <c r="P6" s="2433"/>
      <c r="Q6" s="2433"/>
      <c r="R6" s="2433"/>
      <c r="S6" s="2433"/>
      <c r="T6" s="2434"/>
      <c r="U6" s="48"/>
      <c r="V6" s="2426" t="s">
        <v>185</v>
      </c>
      <c r="W6" s="2427"/>
      <c r="X6" s="2427"/>
      <c r="Y6" s="2427"/>
      <c r="Z6" s="2427"/>
      <c r="AA6" s="2428"/>
      <c r="AB6" s="48"/>
      <c r="AC6" s="2438" t="s">
        <v>160</v>
      </c>
      <c r="AD6" s="2439"/>
      <c r="AE6" s="2439"/>
      <c r="AF6" s="2439"/>
      <c r="AG6" s="2439"/>
      <c r="AH6" s="2440"/>
      <c r="AI6" s="48"/>
      <c r="AJ6" s="204"/>
      <c r="AK6" s="2444" t="str">
        <f>+E2</f>
        <v>ОУ "ПРОФЕСОР МАРИН ДРИНОВ" М.12</v>
      </c>
      <c r="AL6" s="2423"/>
      <c r="AM6" s="2423"/>
      <c r="AN6" s="1557" t="s">
        <v>194</v>
      </c>
      <c r="AO6" s="2423" t="str">
        <f>+H12</f>
        <v>31 декември 2020 г.</v>
      </c>
      <c r="AP6" s="2424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35"/>
      <c r="P7" s="2436"/>
      <c r="Q7" s="2436"/>
      <c r="R7" s="2436"/>
      <c r="S7" s="2436"/>
      <c r="T7" s="2437"/>
      <c r="U7" s="421"/>
      <c r="V7" s="2429"/>
      <c r="W7" s="2430"/>
      <c r="X7" s="2430"/>
      <c r="Y7" s="2430"/>
      <c r="Z7" s="2430"/>
      <c r="AA7" s="2431"/>
      <c r="AB7" s="45"/>
      <c r="AC7" s="2441"/>
      <c r="AD7" s="2442"/>
      <c r="AE7" s="2442"/>
      <c r="AF7" s="2442"/>
      <c r="AG7" s="2442"/>
      <c r="AH7" s="244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06" t="s">
        <v>2308</v>
      </c>
      <c r="H8" s="2407"/>
      <c r="I8" s="1269" t="s">
        <v>1206</v>
      </c>
      <c r="J8" s="2408"/>
      <c r="K8" s="2409"/>
      <c r="L8" s="2409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425">
        <f>+IF(AND(+AV13=0,AW13=0,AX13=0),0,"КОНТРОЛА - НАЛИЧИЕ И БРОЙ  НА ГРЕШНИ КРАЙНИ САЛДА")</f>
        <v>0</v>
      </c>
      <c r="AW8" s="2425"/>
      <c r="AX8" s="242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20"/>
      <c r="L10" s="2421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16" t="str">
        <f>+F10</f>
        <v>/СБОРНА/</v>
      </c>
      <c r="F12" s="2416"/>
      <c r="G12" s="1070" t="s">
        <v>1003</v>
      </c>
      <c r="H12" s="2422" t="s">
        <v>2181</v>
      </c>
      <c r="I12" s="2422"/>
      <c r="J12" s="2422"/>
      <c r="K12" s="2422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395">
        <f>+IF(AND(AV13=0,AW13=0,AX13=0),0,"ИМА грешни КРАЙНИ салда - виж колони AV:AX")</f>
        <v>0</v>
      </c>
      <c r="I13" s="2395"/>
      <c r="J13" s="2395"/>
      <c r="K13" s="2395"/>
      <c r="L13" s="2396"/>
      <c r="M13" s="49"/>
      <c r="N13" s="1075" t="s">
        <v>202</v>
      </c>
      <c r="O13" s="1076">
        <f t="shared" ref="O13:T13" si="0">+O890</f>
        <v>723405.63</v>
      </c>
      <c r="P13" s="1077">
        <f t="shared" si="0"/>
        <v>723405.63</v>
      </c>
      <c r="Q13" s="1078">
        <f t="shared" si="0"/>
        <v>6995420.2300000004</v>
      </c>
      <c r="R13" s="1077">
        <f t="shared" si="0"/>
        <v>6995420.2300000004</v>
      </c>
      <c r="S13" s="1078">
        <f t="shared" si="0"/>
        <v>3247000.3</v>
      </c>
      <c r="T13" s="1079">
        <f t="shared" si="0"/>
        <v>3247000.3</v>
      </c>
      <c r="U13" s="344"/>
      <c r="V13" s="1080">
        <f t="shared" ref="V13:AA13" si="1">+V890</f>
        <v>0</v>
      </c>
      <c r="W13" s="1081">
        <f t="shared" si="1"/>
        <v>0</v>
      </c>
      <c r="X13" s="1082">
        <f t="shared" si="1"/>
        <v>0</v>
      </c>
      <c r="Y13" s="1081">
        <f t="shared" si="1"/>
        <v>0</v>
      </c>
      <c r="Z13" s="1082">
        <f t="shared" si="1"/>
        <v>0</v>
      </c>
      <c r="AA13" s="1083">
        <f t="shared" si="1"/>
        <v>0</v>
      </c>
      <c r="AB13" s="344"/>
      <c r="AC13" s="1084">
        <f t="shared" ref="AC13:AH13" si="2">+AC890</f>
        <v>2211.65</v>
      </c>
      <c r="AD13" s="1085">
        <f t="shared" si="2"/>
        <v>2211.65</v>
      </c>
      <c r="AE13" s="1086">
        <f t="shared" si="2"/>
        <v>0</v>
      </c>
      <c r="AF13" s="1085">
        <f t="shared" si="2"/>
        <v>0</v>
      </c>
      <c r="AG13" s="1086">
        <f t="shared" si="2"/>
        <v>2211.65</v>
      </c>
      <c r="AH13" s="1087">
        <f t="shared" si="2"/>
        <v>2211.65</v>
      </c>
      <c r="AI13" s="49"/>
      <c r="AJ13" s="1520" t="s">
        <v>202</v>
      </c>
      <c r="AK13" s="1521">
        <f t="shared" ref="AK13:AP13" si="3">+AK890</f>
        <v>725617.28</v>
      </c>
      <c r="AL13" s="1522">
        <f t="shared" si="3"/>
        <v>725617.28</v>
      </c>
      <c r="AM13" s="1523">
        <f t="shared" si="3"/>
        <v>6995420.2300000004</v>
      </c>
      <c r="AN13" s="1522">
        <f t="shared" si="3"/>
        <v>6995420.2300000004</v>
      </c>
      <c r="AO13" s="1523">
        <f t="shared" si="3"/>
        <v>3249211.95</v>
      </c>
      <c r="AP13" s="1524">
        <f t="shared" si="3"/>
        <v>3249211.95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115351.83</v>
      </c>
      <c r="Q14" s="325">
        <v>0</v>
      </c>
      <c r="R14" s="324">
        <v>0</v>
      </c>
      <c r="S14" s="326">
        <f>+IF(ABS(+O14+Q14)&gt;=ABS(P14+R14),+O14-P14+Q14-R14,0)</f>
        <v>0</v>
      </c>
      <c r="T14" s="327">
        <f>+IF(ABS(+O14+Q14)&lt;=ABS(P14+R14),-O14+P14-Q14+R14,0)</f>
        <v>115351.83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>
        <v>0</v>
      </c>
      <c r="AD14" s="324">
        <v>0</v>
      </c>
      <c r="AE14" s="325">
        <v>0</v>
      </c>
      <c r="AF14" s="324">
        <v>0</v>
      </c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115351.83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115351.83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167074.38</v>
      </c>
      <c r="Q15" s="325">
        <v>0</v>
      </c>
      <c r="R15" s="324">
        <v>0</v>
      </c>
      <c r="S15" s="326">
        <f>+IF(ABS(+O15+Q15)&gt;=ABS(P15+R15),+O15-P15+Q15-R15,0)</f>
        <v>0</v>
      </c>
      <c r="T15" s="327">
        <f>+IF(ABS(+O15+Q15)&lt;=ABS(P15+R15),-O15+P15-Q15+R15,0)</f>
        <v>167074.38</v>
      </c>
      <c r="U15" s="51"/>
      <c r="V15" s="541">
        <f>+'NF-KSF-TRIAL-BAL-2020'!O15+'RA-TRIAL-BAL-2020'!O15+'DES-TRIAL-BAL-2020'!O15+'DMP-TRIAL-BAL-2020'!O15</f>
        <v>0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0</v>
      </c>
      <c r="AA15" s="347">
        <f>+'NF-KSF-TRIAL-BAL-2020'!T15+'RA-TRIAL-BAL-2020'!T15+'DES-TRIAL-BAL-2020'!T15+'DMP-TRIAL-BAL-2020'!T15</f>
        <v>0</v>
      </c>
      <c r="AB15" s="51"/>
      <c r="AC15" s="323">
        <v>0</v>
      </c>
      <c r="AD15" s="324">
        <v>2211.65</v>
      </c>
      <c r="AE15" s="325">
        <v>0</v>
      </c>
      <c r="AF15" s="324">
        <v>0</v>
      </c>
      <c r="AG15" s="326">
        <f>+IF(ABS(+AC15+AE15)&gt;=ABS(AD15+AF15),+AC15-AD15+AE15-AF15,0)</f>
        <v>0</v>
      </c>
      <c r="AH15" s="327">
        <f>+IF(ABS(+AC15+AE15)&lt;=ABS(AD15+AF15),-AC15+AD15-AE15+AF15,0)</f>
        <v>2211.65</v>
      </c>
      <c r="AI15" s="51"/>
      <c r="AJ15" s="1497">
        <f t="shared" si="4"/>
        <v>1101</v>
      </c>
      <c r="AK15" s="951">
        <f t="shared" ref="AK15:AN25" si="9">+ROUND(+O15+V15+AC15,2)</f>
        <v>0</v>
      </c>
      <c r="AL15" s="970">
        <f t="shared" si="9"/>
        <v>169286.03</v>
      </c>
      <c r="AM15" s="326">
        <f t="shared" si="9"/>
        <v>0</v>
      </c>
      <c r="AN15" s="970">
        <f t="shared" si="9"/>
        <v>0</v>
      </c>
      <c r="AO15" s="326">
        <f>+S15+Z15+AG15</f>
        <v>0</v>
      </c>
      <c r="AP15" s="28">
        <f>+T15+AA15+AH15</f>
        <v>169286.03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>
        <v>0</v>
      </c>
      <c r="Q50" s="325">
        <v>0</v>
      </c>
      <c r="R50" s="324">
        <v>0</v>
      </c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>
        <v>0</v>
      </c>
      <c r="P54" s="9">
        <v>0</v>
      </c>
      <c r="Q54" s="325">
        <v>0</v>
      </c>
      <c r="R54" s="121">
        <v>0</v>
      </c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/>
      <c r="P71" s="329">
        <v>0</v>
      </c>
      <c r="Q71" s="325"/>
      <c r="R71" s="324"/>
      <c r="S71" s="326">
        <f t="shared" ref="S71:S89" si="34">+IF(ABS(+O71+Q71)&gt;=ABS(P71+R71),+O71-P71+Q71-R71,0)</f>
        <v>0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0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0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0</v>
      </c>
      <c r="P73" s="9">
        <v>0</v>
      </c>
      <c r="Q73" s="325">
        <v>0</v>
      </c>
      <c r="R73" s="324">
        <v>0</v>
      </c>
      <c r="S73" s="27">
        <f t="shared" si="34"/>
        <v>0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>
        <v>0</v>
      </c>
      <c r="AD73" s="9">
        <v>0</v>
      </c>
      <c r="AE73" s="122">
        <v>0</v>
      </c>
      <c r="AF73" s="324">
        <v>0</v>
      </c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0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0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37296.139999999963</v>
      </c>
      <c r="P77" s="9">
        <v>0</v>
      </c>
      <c r="Q77" s="325">
        <v>15429.2</v>
      </c>
      <c r="R77" s="324">
        <v>0</v>
      </c>
      <c r="S77" s="27">
        <f t="shared" si="34"/>
        <v>52725.339999999967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>
        <v>0</v>
      </c>
      <c r="AD77" s="9">
        <v>0</v>
      </c>
      <c r="AE77" s="122">
        <v>0</v>
      </c>
      <c r="AF77" s="324">
        <v>0</v>
      </c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37296.14</v>
      </c>
      <c r="AL77" s="9">
        <v>0</v>
      </c>
      <c r="AM77" s="326">
        <f t="shared" si="39"/>
        <v>15429.2</v>
      </c>
      <c r="AN77" s="970">
        <f t="shared" si="39"/>
        <v>0</v>
      </c>
      <c r="AO77" s="326">
        <f t="shared" si="35"/>
        <v>52725.339999999967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10203</v>
      </c>
      <c r="P78" s="9">
        <v>0</v>
      </c>
      <c r="Q78" s="325">
        <v>0</v>
      </c>
      <c r="R78" s="324">
        <v>0</v>
      </c>
      <c r="S78" s="27">
        <f t="shared" si="34"/>
        <v>10203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>
        <v>0</v>
      </c>
      <c r="AD78" s="9">
        <v>0</v>
      </c>
      <c r="AE78" s="122">
        <v>0</v>
      </c>
      <c r="AF78" s="324">
        <v>0</v>
      </c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10203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10203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>
        <v>374718</v>
      </c>
      <c r="P80" s="9">
        <v>0</v>
      </c>
      <c r="Q80" s="325">
        <v>0</v>
      </c>
      <c r="R80" s="324">
        <v>0</v>
      </c>
      <c r="S80" s="27">
        <f t="shared" si="34"/>
        <v>374718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>
        <v>0</v>
      </c>
      <c r="AD80" s="9">
        <v>0</v>
      </c>
      <c r="AE80" s="122">
        <v>0</v>
      </c>
      <c r="AF80" s="324">
        <v>0</v>
      </c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374718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374718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6302.3</v>
      </c>
      <c r="P81" s="9">
        <v>0</v>
      </c>
      <c r="Q81" s="325">
        <v>1990</v>
      </c>
      <c r="R81" s="324">
        <v>0</v>
      </c>
      <c r="S81" s="27">
        <f t="shared" si="34"/>
        <v>8292.2999999999993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>
        <v>0</v>
      </c>
      <c r="AD81" s="9">
        <v>0</v>
      </c>
      <c r="AE81" s="122">
        <v>0</v>
      </c>
      <c r="AF81" s="324">
        <v>0</v>
      </c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6302.3</v>
      </c>
      <c r="AL81" s="9">
        <v>0</v>
      </c>
      <c r="AM81" s="326">
        <f t="shared" si="39"/>
        <v>1990</v>
      </c>
      <c r="AN81" s="970">
        <f t="shared" si="39"/>
        <v>0</v>
      </c>
      <c r="AO81" s="326">
        <f t="shared" si="35"/>
        <v>8292.2999999999993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>
        <v>0</v>
      </c>
      <c r="P82" s="9">
        <v>0</v>
      </c>
      <c r="Q82" s="325">
        <v>0</v>
      </c>
      <c r="R82" s="324">
        <v>0</v>
      </c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>
        <v>0</v>
      </c>
      <c r="AD82" s="9">
        <v>0</v>
      </c>
      <c r="AE82" s="122">
        <v>0</v>
      </c>
      <c r="AF82" s="324">
        <v>0</v>
      </c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>
        <v>0</v>
      </c>
      <c r="P83" s="9">
        <v>0</v>
      </c>
      <c r="Q83" s="325">
        <v>0</v>
      </c>
      <c r="R83" s="324">
        <v>0</v>
      </c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>
        <v>0</v>
      </c>
      <c r="AD83" s="9">
        <v>0</v>
      </c>
      <c r="AE83" s="122">
        <v>0</v>
      </c>
      <c r="AF83" s="324">
        <v>0</v>
      </c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0</v>
      </c>
      <c r="P85" s="9">
        <v>0</v>
      </c>
      <c r="Q85" s="325">
        <v>0</v>
      </c>
      <c r="R85" s="324">
        <v>0</v>
      </c>
      <c r="S85" s="27">
        <f t="shared" si="34"/>
        <v>0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>
        <v>0</v>
      </c>
      <c r="AD85" s="9">
        <v>0</v>
      </c>
      <c r="AE85" s="122">
        <v>0</v>
      </c>
      <c r="AF85" s="324">
        <v>0</v>
      </c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0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0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2305.0099999999998</v>
      </c>
      <c r="P86" s="9">
        <v>0</v>
      </c>
      <c r="Q86" s="325">
        <v>0</v>
      </c>
      <c r="R86" s="324">
        <v>0</v>
      </c>
      <c r="S86" s="27">
        <f t="shared" si="34"/>
        <v>2305.0099999999998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>
        <v>0</v>
      </c>
      <c r="AD86" s="9">
        <v>0</v>
      </c>
      <c r="AE86" s="122">
        <v>0</v>
      </c>
      <c r="AF86" s="324">
        <v>0</v>
      </c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2305.0100000000002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2305.0099999999998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>
        <v>0</v>
      </c>
      <c r="P87" s="9">
        <v>0</v>
      </c>
      <c r="Q87" s="325">
        <v>0</v>
      </c>
      <c r="R87" s="324">
        <v>0</v>
      </c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>
        <v>0</v>
      </c>
      <c r="AD87" s="9">
        <v>0</v>
      </c>
      <c r="AE87" s="122">
        <v>0</v>
      </c>
      <c r="AF87" s="324">
        <v>0</v>
      </c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>
        <v>0</v>
      </c>
      <c r="P89" s="9">
        <v>0</v>
      </c>
      <c r="Q89" s="325">
        <v>0</v>
      </c>
      <c r="R89" s="324">
        <v>0</v>
      </c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>
        <v>0</v>
      </c>
      <c r="AD89" s="9">
        <v>0</v>
      </c>
      <c r="AE89" s="122">
        <v>0</v>
      </c>
      <c r="AF89" s="324">
        <v>0</v>
      </c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>
        <v>2211.65</v>
      </c>
      <c r="AD93" s="582">
        <v>0</v>
      </c>
      <c r="AE93" s="122">
        <v>0</v>
      </c>
      <c r="AF93" s="324">
        <v>0</v>
      </c>
      <c r="AG93" s="583">
        <f t="shared" si="37"/>
        <v>2211.65</v>
      </c>
      <c r="AH93" s="584">
        <v>0</v>
      </c>
      <c r="AI93" s="51"/>
      <c r="AJ93" s="1497">
        <f>+N93</f>
        <v>2204</v>
      </c>
      <c r="AK93" s="951">
        <f>+ROUND(+O93+V93+AC93,2)</f>
        <v>2211.65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2211.65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0</v>
      </c>
      <c r="Q95" s="325">
        <v>0</v>
      </c>
      <c r="R95" s="324">
        <v>0</v>
      </c>
      <c r="S95" s="29">
        <v>0</v>
      </c>
      <c r="T95" s="28">
        <f t="shared" si="47"/>
        <v>0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0</v>
      </c>
      <c r="AM95" s="837">
        <f t="shared" ref="AM95:AM101" si="51">+ROUND(+Q95+X95+AE95,2)</f>
        <v>0</v>
      </c>
      <c r="AN95" s="2135">
        <f t="shared" ref="AN95:AN101" si="52">+ROUND(+R95+Y95+AF95,2)</f>
        <v>0</v>
      </c>
      <c r="AO95" s="29">
        <v>0</v>
      </c>
      <c r="AP95" s="28">
        <f t="shared" si="49"/>
        <v>0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23645.88</v>
      </c>
      <c r="Q96" s="325">
        <v>0</v>
      </c>
      <c r="R96" s="324">
        <v>8543.3199999999979</v>
      </c>
      <c r="S96" s="29">
        <v>0</v>
      </c>
      <c r="T96" s="28">
        <f t="shared" si="47"/>
        <v>32189.199999999997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23645.88</v>
      </c>
      <c r="AM96" s="837">
        <f t="shared" si="51"/>
        <v>0</v>
      </c>
      <c r="AN96" s="2135">
        <f t="shared" si="52"/>
        <v>8543.32</v>
      </c>
      <c r="AO96" s="29">
        <v>0</v>
      </c>
      <c r="AP96" s="28">
        <f t="shared" si="49"/>
        <v>32189.199999999997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>
        <v>79874.100000000006</v>
      </c>
      <c r="Q97" s="325">
        <v>0</v>
      </c>
      <c r="R97" s="324">
        <v>33724.68</v>
      </c>
      <c r="S97" s="29">
        <v>0</v>
      </c>
      <c r="T97" s="28">
        <f t="shared" si="47"/>
        <v>113598.78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79874.100000000006</v>
      </c>
      <c r="AM97" s="837">
        <f t="shared" si="51"/>
        <v>0</v>
      </c>
      <c r="AN97" s="2135">
        <f t="shared" si="52"/>
        <v>33724.68</v>
      </c>
      <c r="AO97" s="29">
        <v>0</v>
      </c>
      <c r="AP97" s="28">
        <f t="shared" si="49"/>
        <v>113598.78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1791.36</v>
      </c>
      <c r="Q98" s="325">
        <v>0</v>
      </c>
      <c r="R98" s="324">
        <v>641.8900000000001</v>
      </c>
      <c r="S98" s="29">
        <v>0</v>
      </c>
      <c r="T98" s="28">
        <f t="shared" si="47"/>
        <v>2433.25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1791.36</v>
      </c>
      <c r="AM98" s="837">
        <f t="shared" si="51"/>
        <v>0</v>
      </c>
      <c r="AN98" s="2135">
        <f t="shared" si="52"/>
        <v>641.89</v>
      </c>
      <c r="AO98" s="29">
        <v>0</v>
      </c>
      <c r="AP98" s="28">
        <f t="shared" si="49"/>
        <v>2433.25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>
        <v>0</v>
      </c>
      <c r="AE99" s="325">
        <v>0</v>
      </c>
      <c r="AF99" s="324">
        <v>0</v>
      </c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0</v>
      </c>
      <c r="Q100" s="122">
        <v>0</v>
      </c>
      <c r="R100" s="121">
        <v>0</v>
      </c>
      <c r="S100" s="29">
        <v>0</v>
      </c>
      <c r="T100" s="28">
        <f t="shared" si="47"/>
        <v>0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>
        <v>0</v>
      </c>
      <c r="AE100" s="325">
        <v>0</v>
      </c>
      <c r="AF100" s="324">
        <v>0</v>
      </c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0</v>
      </c>
      <c r="AM100" s="837">
        <f t="shared" si="51"/>
        <v>0</v>
      </c>
      <c r="AN100" s="2135">
        <f t="shared" si="52"/>
        <v>0</v>
      </c>
      <c r="AO100" s="29">
        <v>0</v>
      </c>
      <c r="AP100" s="28">
        <f t="shared" si="49"/>
        <v>0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491.4</v>
      </c>
      <c r="Q101" s="126">
        <v>0</v>
      </c>
      <c r="R101" s="127">
        <v>155.64000000000001</v>
      </c>
      <c r="S101" s="382">
        <v>0</v>
      </c>
      <c r="T101" s="57">
        <f t="shared" si="47"/>
        <v>647.04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491.4</v>
      </c>
      <c r="AM101" s="837">
        <f t="shared" si="51"/>
        <v>0</v>
      </c>
      <c r="AN101" s="2135">
        <f t="shared" si="52"/>
        <v>155.63999999999999</v>
      </c>
      <c r="AO101" s="29">
        <v>0</v>
      </c>
      <c r="AP101" s="28">
        <f t="shared" si="49"/>
        <v>647.04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25827.42</v>
      </c>
      <c r="P104" s="9">
        <v>0</v>
      </c>
      <c r="Q104" s="325">
        <v>44933.659999999996</v>
      </c>
      <c r="R104" s="324">
        <v>34754.01</v>
      </c>
      <c r="S104" s="27">
        <f t="shared" si="54"/>
        <v>36007.069999999985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>
        <v>0</v>
      </c>
      <c r="AD104" s="9">
        <v>0</v>
      </c>
      <c r="AE104" s="325">
        <v>0</v>
      </c>
      <c r="AF104" s="324">
        <v>0</v>
      </c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25827.42</v>
      </c>
      <c r="AL104" s="9">
        <v>0</v>
      </c>
      <c r="AM104" s="326">
        <f t="shared" si="57"/>
        <v>44933.66</v>
      </c>
      <c r="AN104" s="970">
        <f t="shared" si="57"/>
        <v>34754.01</v>
      </c>
      <c r="AO104" s="326">
        <f t="shared" si="58"/>
        <v>36007.069999999985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>
        <v>0</v>
      </c>
      <c r="P105" s="9">
        <v>0</v>
      </c>
      <c r="Q105" s="325">
        <v>0</v>
      </c>
      <c r="R105" s="324">
        <v>0</v>
      </c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>
        <v>0</v>
      </c>
      <c r="AD105" s="9">
        <v>0</v>
      </c>
      <c r="AE105" s="122">
        <v>0</v>
      </c>
      <c r="AF105" s="121">
        <v>0</v>
      </c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>
        <v>0</v>
      </c>
      <c r="P106" s="9">
        <v>0</v>
      </c>
      <c r="Q106" s="325">
        <v>0</v>
      </c>
      <c r="R106" s="324">
        <v>0</v>
      </c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>
        <v>0</v>
      </c>
      <c r="AD106" s="9">
        <v>0</v>
      </c>
      <c r="AE106" s="325">
        <v>0</v>
      </c>
      <c r="AF106" s="324">
        <v>0</v>
      </c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7167.91</v>
      </c>
      <c r="Q114" s="325">
        <v>417348.74000000011</v>
      </c>
      <c r="R114" s="324">
        <v>410600.81999999977</v>
      </c>
      <c r="S114" s="330">
        <v>0</v>
      </c>
      <c r="T114" s="327">
        <f>+IF(ABS(+O114+Q114)&lt;=ABS(P114+R114),-O114+P114-Q114+R114,0)</f>
        <v>419.98999999964144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0</v>
      </c>
      <c r="Y114" s="526">
        <f>+'NF-KSF-TRIAL-BAL-2020'!R114+'RA-TRIAL-BAL-2020'!R114+'DES-TRIAL-BAL-2020'!R114+'DMP-TRIAL-BAL-2020'!R114</f>
        <v>0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>
        <v>0</v>
      </c>
      <c r="AE114" s="325">
        <v>0</v>
      </c>
      <c r="AF114" s="324">
        <v>0</v>
      </c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7167.91</v>
      </c>
      <c r="AM114" s="326">
        <f t="shared" si="65"/>
        <v>417348.74</v>
      </c>
      <c r="AN114" s="970">
        <f t="shared" si="65"/>
        <v>410600.82</v>
      </c>
      <c r="AO114" s="330">
        <v>0</v>
      </c>
      <c r="AP114" s="28">
        <f>+T114+AA114+AH114</f>
        <v>419.98999999964144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>
        <v>0</v>
      </c>
      <c r="P115" s="9">
        <v>0</v>
      </c>
      <c r="Q115" s="325">
        <v>120217.73</v>
      </c>
      <c r="R115" s="324">
        <v>120217.73</v>
      </c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>
        <v>0</v>
      </c>
      <c r="AD115" s="9">
        <v>0</v>
      </c>
      <c r="AE115" s="325">
        <v>0</v>
      </c>
      <c r="AF115" s="324">
        <v>0</v>
      </c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0</v>
      </c>
      <c r="AL115" s="9">
        <v>0</v>
      </c>
      <c r="AM115" s="326">
        <f t="shared" si="65"/>
        <v>120217.73</v>
      </c>
      <c r="AN115" s="970">
        <f t="shared" si="65"/>
        <v>120217.73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/>
      <c r="R122" s="324"/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0</v>
      </c>
      <c r="AN122" s="970">
        <f t="shared" si="69"/>
        <v>0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>
        <v>0</v>
      </c>
      <c r="P124" s="9">
        <v>0</v>
      </c>
      <c r="Q124" s="325">
        <v>0</v>
      </c>
      <c r="R124" s="324">
        <v>0</v>
      </c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>
        <v>0</v>
      </c>
      <c r="AD124" s="9">
        <v>0</v>
      </c>
      <c r="AE124" s="325">
        <v>0</v>
      </c>
      <c r="AF124" s="324">
        <v>0</v>
      </c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>
        <v>0</v>
      </c>
      <c r="Q128" s="325">
        <v>1065544</v>
      </c>
      <c r="R128" s="324">
        <v>1065544.0000000002</v>
      </c>
      <c r="S128" s="29">
        <v>0</v>
      </c>
      <c r="T128" s="28">
        <f>+IF(ABS(+O128+Q128)&lt;=ABS(P128+R128),-O128+P128-Q128+R128,0)</f>
        <v>2.3283064365386963E-10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0</v>
      </c>
      <c r="Y128" s="529">
        <f>+'NF-KSF-TRIAL-BAL-2020'!R128+'RA-TRIAL-BAL-2020'!R128+'DES-TRIAL-BAL-2020'!R128+'DMP-TRIAL-BAL-2020'!R128</f>
        <v>0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0</v>
      </c>
      <c r="AB128" s="51"/>
      <c r="AC128" s="8">
        <v>0</v>
      </c>
      <c r="AD128" s="121">
        <v>0</v>
      </c>
      <c r="AE128" s="325">
        <v>0</v>
      </c>
      <c r="AF128" s="324">
        <v>0</v>
      </c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1065544</v>
      </c>
      <c r="AN128" s="970">
        <f t="shared" si="65"/>
        <v>1065544</v>
      </c>
      <c r="AO128" s="29">
        <v>0</v>
      </c>
      <c r="AP128" s="28">
        <f>+T128+AA128+AH128</f>
        <v>2.3283064365386963E-10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0</v>
      </c>
      <c r="P129" s="9">
        <v>0</v>
      </c>
      <c r="Q129" s="325">
        <v>0</v>
      </c>
      <c r="R129" s="324">
        <v>0</v>
      </c>
      <c r="S129" s="27">
        <f>+IF(ABS(+O129+Q129)&gt;=ABS(P129+R129),+O129-P129+Q129-R129,0)</f>
        <v>0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>
        <v>0</v>
      </c>
      <c r="AD129" s="9">
        <v>0</v>
      </c>
      <c r="AE129" s="122">
        <v>0</v>
      </c>
      <c r="AF129" s="324">
        <v>0</v>
      </c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0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0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36846.730000000003</v>
      </c>
      <c r="Q132" s="325">
        <v>36846.730000000003</v>
      </c>
      <c r="R132" s="324">
        <v>44159.93</v>
      </c>
      <c r="S132" s="29">
        <v>0</v>
      </c>
      <c r="T132" s="28">
        <f>+IF(ABS(+O132+Q132)&lt;=ABS(P132+R132),-O132+P132-Q132+R132,0)</f>
        <v>44159.93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>
        <v>0</v>
      </c>
      <c r="AE132" s="122">
        <v>0</v>
      </c>
      <c r="AF132" s="324">
        <v>0</v>
      </c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36846.730000000003</v>
      </c>
      <c r="AM132" s="326">
        <f t="shared" si="65"/>
        <v>36846.730000000003</v>
      </c>
      <c r="AN132" s="970">
        <f t="shared" si="65"/>
        <v>44159.93</v>
      </c>
      <c r="AO132" s="29">
        <v>0</v>
      </c>
      <c r="AP132" s="28">
        <f>+T132+AA132+AH132</f>
        <v>44159.93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>
        <v>0</v>
      </c>
      <c r="P137" s="9">
        <v>0</v>
      </c>
      <c r="Q137" s="325">
        <v>0</v>
      </c>
      <c r="R137" s="324">
        <v>0</v>
      </c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>
        <v>0</v>
      </c>
      <c r="AD137" s="9">
        <v>0</v>
      </c>
      <c r="AE137" s="325">
        <v>0</v>
      </c>
      <c r="AF137" s="324">
        <v>0</v>
      </c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>
        <v>0</v>
      </c>
      <c r="Q146" s="325">
        <v>0</v>
      </c>
      <c r="R146" s="324">
        <v>0</v>
      </c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>
        <v>0</v>
      </c>
      <c r="AE146" s="122">
        <v>0</v>
      </c>
      <c r="AF146" s="324">
        <v>0</v>
      </c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>
        <v>0</v>
      </c>
      <c r="P147" s="9">
        <v>0</v>
      </c>
      <c r="Q147" s="325">
        <v>0</v>
      </c>
      <c r="R147" s="324">
        <v>0</v>
      </c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>
        <v>0</v>
      </c>
      <c r="AD147" s="9">
        <v>0</v>
      </c>
      <c r="AE147" s="325">
        <v>0</v>
      </c>
      <c r="AF147" s="324">
        <v>0</v>
      </c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/>
      <c r="P148" s="9">
        <v>0</v>
      </c>
      <c r="Q148" s="325"/>
      <c r="R148" s="324"/>
      <c r="S148" s="27">
        <f>+IF(ABS(+O148+Q148)&gt;=ABS(P148+R148),+O148-P148+Q148-R148,0)</f>
        <v>0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0</v>
      </c>
      <c r="AL148" s="9">
        <v>0</v>
      </c>
      <c r="AM148" s="326">
        <f t="shared" si="65"/>
        <v>0</v>
      </c>
      <c r="AN148" s="970">
        <f t="shared" si="65"/>
        <v>0</v>
      </c>
      <c r="AO148" s="326">
        <f>+S148+Z148+AG148</f>
        <v>0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>
        <v>0</v>
      </c>
      <c r="P176" s="121">
        <v>0</v>
      </c>
      <c r="Q176" s="325">
        <v>0</v>
      </c>
      <c r="R176" s="324">
        <v>0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>
        <v>0</v>
      </c>
      <c r="AD176" s="121">
        <v>0</v>
      </c>
      <c r="AE176" s="325">
        <v>0</v>
      </c>
      <c r="AF176" s="324">
        <v>0</v>
      </c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0</v>
      </c>
      <c r="AN176" s="970">
        <f>+ROUND(+R176+Y176+AF176,2)</f>
        <v>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0</v>
      </c>
      <c r="P180" s="576">
        <v>4000</v>
      </c>
      <c r="Q180" s="325">
        <v>85400.280000000013</v>
      </c>
      <c r="R180" s="324">
        <v>81400.280000000013</v>
      </c>
      <c r="S180" s="583">
        <f>+IF(ABS(+O180+Q180)&gt;=ABS(P180+R180),+O180-P180+Q180-R180,0)</f>
        <v>0</v>
      </c>
      <c r="T180" s="580">
        <f>+IF(ABS(+O180+Q180)&lt;=ABS(P180+R180),-O180+P180-Q180+R180,0)</f>
        <v>0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0</v>
      </c>
      <c r="Y180" s="586">
        <f>+'NF-KSF-TRIAL-BAL-2020'!R180+'RA-TRIAL-BAL-2020'!R180+'DES-TRIAL-BAL-2020'!R180+'DMP-TRIAL-BAL-2020'!R180</f>
        <v>0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0</v>
      </c>
      <c r="AB180" s="51"/>
      <c r="AC180" s="581">
        <v>0</v>
      </c>
      <c r="AD180" s="576">
        <v>0</v>
      </c>
      <c r="AE180" s="122">
        <v>0</v>
      </c>
      <c r="AF180" s="121">
        <v>0</v>
      </c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0</v>
      </c>
      <c r="AL180" s="970">
        <f t="shared" si="97"/>
        <v>4000</v>
      </c>
      <c r="AM180" s="326">
        <f t="shared" si="99"/>
        <v>85400.28</v>
      </c>
      <c r="AN180" s="970">
        <f t="shared" si="99"/>
        <v>81400.28</v>
      </c>
      <c r="AO180" s="326">
        <f t="shared" si="98"/>
        <v>0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>
        <v>0</v>
      </c>
      <c r="P181" s="121">
        <v>0</v>
      </c>
      <c r="Q181" s="325">
        <v>0</v>
      </c>
      <c r="R181" s="324">
        <v>0</v>
      </c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>
        <v>0</v>
      </c>
      <c r="AD181" s="121">
        <v>0</v>
      </c>
      <c r="AE181" s="325">
        <v>0</v>
      </c>
      <c r="AF181" s="324">
        <v>0</v>
      </c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>
        <v>0</v>
      </c>
      <c r="P182" s="121">
        <v>0</v>
      </c>
      <c r="Q182" s="325">
        <v>0</v>
      </c>
      <c r="R182" s="324">
        <v>0</v>
      </c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>
        <v>0</v>
      </c>
      <c r="AD182" s="121">
        <v>0</v>
      </c>
      <c r="AE182" s="325">
        <v>0</v>
      </c>
      <c r="AF182" s="324">
        <v>0</v>
      </c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0</v>
      </c>
      <c r="X186" s="587">
        <f>+'NF-KSF-TRIAL-BAL-2020'!Q186+'RA-TRIAL-BAL-2020'!Q186+'DES-TRIAL-BAL-2020'!Q186+'DMP-TRIAL-BAL-2020'!Q186</f>
        <v>0</v>
      </c>
      <c r="Y186" s="586">
        <f>+'NF-KSF-TRIAL-BAL-2020'!R186+'RA-TRIAL-BAL-2020'!R186+'DES-TRIAL-BAL-2020'!R186+'DMP-TRIAL-BAL-2020'!R186</f>
        <v>0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0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0</v>
      </c>
      <c r="AM186" s="326">
        <f t="shared" si="100"/>
        <v>0</v>
      </c>
      <c r="AN186" s="970">
        <f t="shared" si="100"/>
        <v>0</v>
      </c>
      <c r="AO186" s="29">
        <v>0</v>
      </c>
      <c r="AP186" s="28">
        <f>+T186+AA186+AH186</f>
        <v>0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>
        <v>0</v>
      </c>
      <c r="Q187" s="325">
        <v>0</v>
      </c>
      <c r="R187" s="324">
        <v>0</v>
      </c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>
        <v>0</v>
      </c>
      <c r="AE187" s="325">
        <v>0</v>
      </c>
      <c r="AF187" s="324">
        <v>0</v>
      </c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0</v>
      </c>
      <c r="P191" s="121">
        <v>7000</v>
      </c>
      <c r="Q191" s="325">
        <v>247142.15000000002</v>
      </c>
      <c r="R191" s="324">
        <v>240142.14999999997</v>
      </c>
      <c r="S191" s="27">
        <f>+IF(ABS(+O191+Q191)&gt;=ABS(P191+R191),+O191-P191+Q191-R191,0)</f>
        <v>5.8207660913467407E-11</v>
      </c>
      <c r="T191" s="28">
        <f t="shared" si="93"/>
        <v>-5.8207660913467407E-11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0</v>
      </c>
      <c r="Y191" s="529">
        <f>+'NF-KSF-TRIAL-BAL-2020'!R191+'RA-TRIAL-BAL-2020'!R191+'DES-TRIAL-BAL-2020'!R191+'DMP-TRIAL-BAL-2020'!R191</f>
        <v>0</v>
      </c>
      <c r="Z191" s="528">
        <f>+'NF-KSF-TRIAL-BAL-2020'!S191+'RA-TRIAL-BAL-2020'!S191+'DES-TRIAL-BAL-2020'!S191+'DMP-TRIAL-BAL-2020'!S191</f>
        <v>0</v>
      </c>
      <c r="AA191" s="347">
        <f>+'NF-KSF-TRIAL-BAL-2020'!T191+'RA-TRIAL-BAL-2020'!T191+'DES-TRIAL-BAL-2020'!T191+'DMP-TRIAL-BAL-2020'!T191</f>
        <v>0</v>
      </c>
      <c r="AB191" s="51"/>
      <c r="AC191" s="120">
        <v>0</v>
      </c>
      <c r="AD191" s="121">
        <v>0</v>
      </c>
      <c r="AE191" s="325">
        <v>0</v>
      </c>
      <c r="AF191" s="324">
        <v>0</v>
      </c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0</v>
      </c>
      <c r="AL191" s="970">
        <f t="shared" si="102"/>
        <v>7000</v>
      </c>
      <c r="AM191" s="326">
        <f t="shared" ref="AM191:AN194" si="104">+ROUND(+Q191+X191+AE191,2)</f>
        <v>247142.15</v>
      </c>
      <c r="AN191" s="970">
        <f t="shared" si="104"/>
        <v>240142.15</v>
      </c>
      <c r="AO191" s="326">
        <f>+S191+Z191+AG191</f>
        <v>5.8207660913467407E-11</v>
      </c>
      <c r="AP191" s="28">
        <f t="shared" si="103"/>
        <v>-5.8207660913467407E-11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0</v>
      </c>
      <c r="P192" s="576">
        <v>0</v>
      </c>
      <c r="Q192" s="325">
        <v>80919.590000000011</v>
      </c>
      <c r="R192" s="324">
        <v>80919.59</v>
      </c>
      <c r="S192" s="583">
        <f>+IF(ABS(+O192+Q192)&gt;=ABS(P192+R192),+O192-P192+Q192-R192,0)</f>
        <v>1.4551915228366852E-11</v>
      </c>
      <c r="T192" s="580">
        <f t="shared" si="93"/>
        <v>-1.4551915228366852E-11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0</v>
      </c>
      <c r="Y192" s="586">
        <f>+'NF-KSF-TRIAL-BAL-2020'!R192+'RA-TRIAL-BAL-2020'!R192+'DES-TRIAL-BAL-2020'!R192+'DMP-TRIAL-BAL-2020'!R192</f>
        <v>0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0</v>
      </c>
      <c r="AB192" s="51"/>
      <c r="AC192" s="581">
        <v>0</v>
      </c>
      <c r="AD192" s="576">
        <v>0</v>
      </c>
      <c r="AE192" s="325">
        <v>0</v>
      </c>
      <c r="AF192" s="324">
        <v>0</v>
      </c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0</v>
      </c>
      <c r="AL192" s="970">
        <f t="shared" si="102"/>
        <v>0</v>
      </c>
      <c r="AM192" s="326">
        <f t="shared" si="104"/>
        <v>80919.59</v>
      </c>
      <c r="AN192" s="970">
        <f t="shared" si="104"/>
        <v>80919.59</v>
      </c>
      <c r="AO192" s="326">
        <f>+S192+Z192+AG192</f>
        <v>1.4551915228366852E-11</v>
      </c>
      <c r="AP192" s="28">
        <f t="shared" si="103"/>
        <v>-1.4551915228366852E-11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</v>
      </c>
      <c r="P193" s="121">
        <v>0</v>
      </c>
      <c r="Q193" s="325">
        <v>43025.409999999996</v>
      </c>
      <c r="R193" s="324">
        <v>43025.41</v>
      </c>
      <c r="S193" s="27">
        <f>+IF(ABS(+O193+Q193)&gt;=ABS(P193+R193),+O193-P193+Q193-R193,0)</f>
        <v>-7.2759576141834259E-12</v>
      </c>
      <c r="T193" s="28">
        <f t="shared" si="93"/>
        <v>7.2759576141834259E-12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0</v>
      </c>
      <c r="Y193" s="529">
        <f>+'NF-KSF-TRIAL-BAL-2020'!R193+'RA-TRIAL-BAL-2020'!R193+'DES-TRIAL-BAL-2020'!R193+'DMP-TRIAL-BAL-2020'!R193</f>
        <v>0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0</v>
      </c>
      <c r="AB193" s="51"/>
      <c r="AC193" s="120">
        <v>0</v>
      </c>
      <c r="AD193" s="121">
        <v>0</v>
      </c>
      <c r="AE193" s="122">
        <v>0</v>
      </c>
      <c r="AF193" s="121">
        <v>0</v>
      </c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</v>
      </c>
      <c r="AL193" s="970">
        <f t="shared" si="102"/>
        <v>0</v>
      </c>
      <c r="AM193" s="326">
        <f t="shared" si="104"/>
        <v>43025.41</v>
      </c>
      <c r="AN193" s="970">
        <f t="shared" si="104"/>
        <v>43025.41</v>
      </c>
      <c r="AO193" s="326">
        <f>+S193+Z193+AG193</f>
        <v>-7.2759576141834259E-12</v>
      </c>
      <c r="AP193" s="28">
        <f t="shared" si="103"/>
        <v>7.2759576141834259E-12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>
        <v>0</v>
      </c>
      <c r="P194" s="121">
        <v>0</v>
      </c>
      <c r="Q194" s="325">
        <v>0</v>
      </c>
      <c r="R194" s="324">
        <v>0</v>
      </c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>
        <v>0</v>
      </c>
      <c r="AD194" s="121">
        <v>0</v>
      </c>
      <c r="AE194" s="325">
        <v>0</v>
      </c>
      <c r="AF194" s="324">
        <v>0</v>
      </c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>
        <v>0</v>
      </c>
      <c r="P202" s="121">
        <v>0</v>
      </c>
      <c r="Q202" s="325">
        <v>0</v>
      </c>
      <c r="R202" s="324">
        <v>0</v>
      </c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0</v>
      </c>
      <c r="X202" s="528">
        <f>+'NF-KSF-TRIAL-BAL-2020'!Q202+'RA-TRIAL-BAL-2020'!Q202+'DES-TRIAL-BAL-2020'!Q202+'DMP-TRIAL-BAL-2020'!Q202</f>
        <v>0</v>
      </c>
      <c r="Y202" s="529">
        <f>+'NF-KSF-TRIAL-BAL-2020'!R202+'RA-TRIAL-BAL-2020'!R202+'DES-TRIAL-BAL-2020'!R202+'DMP-TRIAL-BAL-2020'!R202</f>
        <v>0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0</v>
      </c>
      <c r="AB202" s="51"/>
      <c r="AC202" s="120">
        <v>0</v>
      </c>
      <c r="AD202" s="121">
        <v>0</v>
      </c>
      <c r="AE202" s="325">
        <v>0</v>
      </c>
      <c r="AF202" s="324">
        <v>0</v>
      </c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0</v>
      </c>
      <c r="AM202" s="326">
        <f t="shared" si="115"/>
        <v>0</v>
      </c>
      <c r="AN202" s="970">
        <f t="shared" si="115"/>
        <v>0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>
        <v>0</v>
      </c>
      <c r="P205" s="121">
        <v>0</v>
      </c>
      <c r="Q205" s="325">
        <v>2893.09</v>
      </c>
      <c r="R205" s="324">
        <v>2893.09</v>
      </c>
      <c r="S205" s="27">
        <f t="shared" si="112"/>
        <v>0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>
        <v>0</v>
      </c>
      <c r="AD205" s="121">
        <v>0</v>
      </c>
      <c r="AE205" s="325">
        <v>0</v>
      </c>
      <c r="AF205" s="324">
        <v>0</v>
      </c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0</v>
      </c>
      <c r="AL205" s="970">
        <f t="shared" si="107"/>
        <v>0</v>
      </c>
      <c r="AM205" s="326">
        <f t="shared" si="115"/>
        <v>2893.09</v>
      </c>
      <c r="AN205" s="970">
        <f t="shared" si="115"/>
        <v>2893.09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>
        <v>0</v>
      </c>
      <c r="P207" s="576">
        <v>0</v>
      </c>
      <c r="Q207" s="325">
        <v>0</v>
      </c>
      <c r="R207" s="324">
        <v>0</v>
      </c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>
        <v>0</v>
      </c>
      <c r="AD207" s="576">
        <v>0</v>
      </c>
      <c r="AE207" s="325">
        <v>0</v>
      </c>
      <c r="AF207" s="324">
        <v>0</v>
      </c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>
        <v>0</v>
      </c>
      <c r="P215" s="576">
        <v>0</v>
      </c>
      <c r="Q215" s="325">
        <v>0</v>
      </c>
      <c r="R215" s="324">
        <v>0</v>
      </c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>
        <v>0</v>
      </c>
      <c r="AD215" s="576">
        <v>0</v>
      </c>
      <c r="AE215" s="325">
        <v>0</v>
      </c>
      <c r="AF215" s="324">
        <v>0</v>
      </c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>
        <v>0</v>
      </c>
      <c r="P216" s="576">
        <v>0</v>
      </c>
      <c r="Q216" s="325">
        <v>0</v>
      </c>
      <c r="R216" s="324">
        <v>0</v>
      </c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>
        <v>0</v>
      </c>
      <c r="AD216" s="576">
        <v>0</v>
      </c>
      <c r="AE216" s="122">
        <v>0</v>
      </c>
      <c r="AF216" s="121">
        <v>0</v>
      </c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>
        <v>0</v>
      </c>
      <c r="P217" s="576">
        <v>13259.24</v>
      </c>
      <c r="Q217" s="325">
        <v>22353.54</v>
      </c>
      <c r="R217" s="324">
        <v>29000.91</v>
      </c>
      <c r="S217" s="583">
        <f t="shared" si="112"/>
        <v>0</v>
      </c>
      <c r="T217" s="580">
        <f t="shared" si="93"/>
        <v>19906.61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0</v>
      </c>
      <c r="Y217" s="586">
        <f>+'NF-KSF-TRIAL-BAL-2020'!R217+'RA-TRIAL-BAL-2020'!R217+'DES-TRIAL-BAL-2020'!R217+'DMP-TRIAL-BAL-2020'!R217</f>
        <v>0</v>
      </c>
      <c r="Z217" s="587">
        <f>+'NF-KSF-TRIAL-BAL-2020'!S217+'RA-TRIAL-BAL-2020'!S217+'DES-TRIAL-BAL-2020'!S217+'DMP-TRIAL-BAL-2020'!S217</f>
        <v>0</v>
      </c>
      <c r="AA217" s="588">
        <f>+'NF-KSF-TRIAL-BAL-2020'!T217+'RA-TRIAL-BAL-2020'!T217+'DES-TRIAL-BAL-2020'!T217+'DMP-TRIAL-BAL-2020'!T217</f>
        <v>0</v>
      </c>
      <c r="AB217" s="51"/>
      <c r="AC217" s="581">
        <v>0</v>
      </c>
      <c r="AD217" s="576">
        <v>0</v>
      </c>
      <c r="AE217" s="325">
        <v>0</v>
      </c>
      <c r="AF217" s="324">
        <v>0</v>
      </c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13259.24</v>
      </c>
      <c r="AM217" s="326">
        <f t="shared" si="118"/>
        <v>22353.54</v>
      </c>
      <c r="AN217" s="970">
        <f t="shared" si="118"/>
        <v>29000.91</v>
      </c>
      <c r="AO217" s="326">
        <f t="shared" si="114"/>
        <v>0</v>
      </c>
      <c r="AP217" s="28">
        <f t="shared" si="108"/>
        <v>19906.61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>
        <v>0</v>
      </c>
      <c r="Q226" s="325">
        <v>0</v>
      </c>
      <c r="R226" s="324">
        <v>0</v>
      </c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>
        <v>0</v>
      </c>
      <c r="AE226" s="122">
        <v>0</v>
      </c>
      <c r="AF226" s="324">
        <v>0</v>
      </c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>
        <v>0</v>
      </c>
      <c r="P255" s="582">
        <v>0</v>
      </c>
      <c r="Q255" s="325">
        <v>0</v>
      </c>
      <c r="R255" s="324">
        <v>0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>
        <v>0</v>
      </c>
      <c r="AD255" s="582">
        <v>0</v>
      </c>
      <c r="AE255" s="325">
        <v>0</v>
      </c>
      <c r="AF255" s="324">
        <v>0</v>
      </c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0</v>
      </c>
      <c r="AN255" s="970">
        <f>+ROUND(+R255+Y255+AF255,2)</f>
        <v>0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>
        <v>0</v>
      </c>
      <c r="Q259" s="325">
        <v>61435.069999999992</v>
      </c>
      <c r="R259" s="324">
        <v>61435.069999999992</v>
      </c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0</v>
      </c>
      <c r="Y259" s="586">
        <f>+'NF-KSF-TRIAL-BAL-2020'!R259+'RA-TRIAL-BAL-2020'!R259+'DES-TRIAL-BAL-2020'!R259+'DMP-TRIAL-BAL-2020'!R259</f>
        <v>0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>
        <v>0</v>
      </c>
      <c r="AE259" s="325">
        <v>0</v>
      </c>
      <c r="AF259" s="324">
        <v>0</v>
      </c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61435.07</v>
      </c>
      <c r="AN259" s="970">
        <f>+ROUND(+R259+Y259+AF259,2)</f>
        <v>61435.07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>
        <v>0</v>
      </c>
      <c r="Q264" s="325">
        <v>0</v>
      </c>
      <c r="R264" s="324">
        <v>0</v>
      </c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>
        <v>0</v>
      </c>
      <c r="AE264" s="122">
        <v>0</v>
      </c>
      <c r="AF264" s="324">
        <v>0</v>
      </c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0</v>
      </c>
      <c r="P272" s="576">
        <v>0</v>
      </c>
      <c r="Q272" s="325">
        <v>0</v>
      </c>
      <c r="R272" s="324">
        <v>0</v>
      </c>
      <c r="S272" s="583">
        <f t="shared" si="156"/>
        <v>0</v>
      </c>
      <c r="T272" s="580">
        <f t="shared" si="149"/>
        <v>0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>
        <v>0</v>
      </c>
      <c r="AD272" s="576">
        <v>0</v>
      </c>
      <c r="AE272" s="325">
        <v>0</v>
      </c>
      <c r="AF272" s="324">
        <v>0</v>
      </c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0</v>
      </c>
      <c r="AL272" s="970">
        <f t="shared" ref="AL272:AL282" si="159">+ROUND(+P272+W272+AD272,2)</f>
        <v>0</v>
      </c>
      <c r="AM272" s="326">
        <f t="shared" ref="AM272:AM282" si="160">+ROUND(+Q272+X272+AE272,2)</f>
        <v>0</v>
      </c>
      <c r="AN272" s="970">
        <f t="shared" ref="AN272:AN282" si="161">+ROUND(+R272+Y272+AF272,2)</f>
        <v>0</v>
      </c>
      <c r="AO272" s="326">
        <f t="shared" si="154"/>
        <v>0</v>
      </c>
      <c r="AP272" s="28">
        <f t="shared" si="146"/>
        <v>0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0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0</v>
      </c>
      <c r="Y274" s="586">
        <f>+'NF-KSF-TRIAL-BAL-2020'!R274+'RA-TRIAL-BAL-2020'!R274+'DES-TRIAL-BAL-2020'!R274+'DMP-TRIAL-BAL-2020'!R274</f>
        <v>0</v>
      </c>
      <c r="Z274" s="587">
        <f>+'NF-KSF-TRIAL-BAL-2020'!S274+'RA-TRIAL-BAL-2020'!S274+'DES-TRIAL-BAL-2020'!S274+'DMP-TRIAL-BAL-2020'!S274</f>
        <v>0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0</v>
      </c>
      <c r="AL274" s="970">
        <f t="shared" si="159"/>
        <v>0</v>
      </c>
      <c r="AM274" s="326">
        <f t="shared" si="160"/>
        <v>0</v>
      </c>
      <c r="AN274" s="970">
        <f t="shared" si="161"/>
        <v>0</v>
      </c>
      <c r="AO274" s="326">
        <f t="shared" si="154"/>
        <v>0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>
        <v>0</v>
      </c>
      <c r="P275" s="576">
        <v>149.04</v>
      </c>
      <c r="Q275" s="325">
        <v>0</v>
      </c>
      <c r="R275" s="324">
        <v>-120.96</v>
      </c>
      <c r="S275" s="583">
        <f t="shared" si="156"/>
        <v>0</v>
      </c>
      <c r="T275" s="580">
        <f t="shared" ref="T275:T282" si="162">+IF(ABS(+O275+Q275)&lt;=ABS(P275+R275),-O275+P275-Q275+R275,0)</f>
        <v>28.08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>
        <v>0</v>
      </c>
      <c r="AD275" s="576">
        <v>0</v>
      </c>
      <c r="AE275" s="122">
        <v>0</v>
      </c>
      <c r="AF275" s="121">
        <v>0</v>
      </c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149.04</v>
      </c>
      <c r="AM275" s="326">
        <f t="shared" si="160"/>
        <v>0</v>
      </c>
      <c r="AN275" s="970">
        <f t="shared" si="161"/>
        <v>-120.96</v>
      </c>
      <c r="AO275" s="326">
        <f t="shared" si="154"/>
        <v>0</v>
      </c>
      <c r="AP275" s="28">
        <f t="shared" si="146"/>
        <v>28.08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0</v>
      </c>
      <c r="Y279" s="586">
        <f>+'NF-KSF-TRIAL-BAL-2020'!R279+'RA-TRIAL-BAL-2020'!R279+'DES-TRIAL-BAL-2020'!R279+'DMP-TRIAL-BAL-2020'!R279</f>
        <v>0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0</v>
      </c>
      <c r="AN279" s="970">
        <f t="shared" si="161"/>
        <v>0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>
        <v>0</v>
      </c>
      <c r="P287" s="576">
        <v>0</v>
      </c>
      <c r="Q287" s="122">
        <v>0</v>
      </c>
      <c r="R287" s="324">
        <v>0</v>
      </c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>
        <v>0</v>
      </c>
      <c r="AD287" s="9">
        <v>0</v>
      </c>
      <c r="AE287" s="122">
        <v>0</v>
      </c>
      <c r="AF287" s="324">
        <v>0</v>
      </c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>
        <v>0</v>
      </c>
      <c r="P294" s="9">
        <v>0</v>
      </c>
      <c r="Q294" s="325">
        <v>14693.02</v>
      </c>
      <c r="R294" s="324">
        <v>14693.02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>
        <v>0</v>
      </c>
      <c r="AD294" s="9">
        <v>0</v>
      </c>
      <c r="AE294" s="325">
        <v>0</v>
      </c>
      <c r="AF294" s="324">
        <v>0</v>
      </c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14693.02</v>
      </c>
      <c r="AN294" s="970">
        <f t="shared" si="178"/>
        <v>14693.02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>
        <v>0</v>
      </c>
      <c r="P295" s="9">
        <v>0</v>
      </c>
      <c r="Q295" s="325">
        <v>0</v>
      </c>
      <c r="R295" s="324">
        <v>0</v>
      </c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>
        <v>0</v>
      </c>
      <c r="AD295" s="9">
        <v>0</v>
      </c>
      <c r="AE295" s="325">
        <v>0</v>
      </c>
      <c r="AF295" s="324">
        <v>0</v>
      </c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>
        <v>0</v>
      </c>
      <c r="P296" s="9">
        <v>0</v>
      </c>
      <c r="Q296" s="325">
        <v>1807793.77</v>
      </c>
      <c r="R296" s="324">
        <v>1807793.7700000012</v>
      </c>
      <c r="S296" s="27">
        <f t="shared" si="176"/>
        <v>-1.1641532182693481E-9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>
        <v>0</v>
      </c>
      <c r="AD296" s="9">
        <v>0</v>
      </c>
      <c r="AE296" s="122">
        <v>0</v>
      </c>
      <c r="AF296" s="324">
        <v>0</v>
      </c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1807793.77</v>
      </c>
      <c r="AN296" s="970">
        <f t="shared" si="178"/>
        <v>1807793.77</v>
      </c>
      <c r="AO296" s="326">
        <f t="shared" si="172"/>
        <v>-1.1641532182693481E-9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>
        <v>0</v>
      </c>
      <c r="P297" s="9">
        <v>0</v>
      </c>
      <c r="Q297" s="325">
        <v>0</v>
      </c>
      <c r="R297" s="324">
        <v>0</v>
      </c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>
        <v>0</v>
      </c>
      <c r="AD297" s="9">
        <v>0</v>
      </c>
      <c r="AE297" s="122">
        <v>0</v>
      </c>
      <c r="AF297" s="324">
        <v>0</v>
      </c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>
        <v>0</v>
      </c>
      <c r="P299" s="9">
        <v>0</v>
      </c>
      <c r="Q299" s="325">
        <v>0</v>
      </c>
      <c r="R299" s="324">
        <v>0</v>
      </c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>
        <v>0</v>
      </c>
      <c r="AD299" s="9">
        <v>0</v>
      </c>
      <c r="AE299" s="325">
        <v>0</v>
      </c>
      <c r="AF299" s="324">
        <v>0</v>
      </c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>
        <v>0</v>
      </c>
      <c r="P314" s="582">
        <v>0</v>
      </c>
      <c r="Q314" s="325">
        <v>0</v>
      </c>
      <c r="R314" s="324">
        <v>0</v>
      </c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>
        <v>0</v>
      </c>
      <c r="AD314" s="582">
        <v>0</v>
      </c>
      <c r="AE314" s="325">
        <v>0</v>
      </c>
      <c r="AF314" s="324">
        <v>0</v>
      </c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>
        <v>0</v>
      </c>
      <c r="P349" s="582">
        <v>0</v>
      </c>
      <c r="Q349" s="325">
        <v>0</v>
      </c>
      <c r="R349" s="324">
        <v>0</v>
      </c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>
        <v>0</v>
      </c>
      <c r="AD349" s="582">
        <v>0</v>
      </c>
      <c r="AE349" s="325">
        <v>0</v>
      </c>
      <c r="AF349" s="324">
        <v>0</v>
      </c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39118.090000000004</v>
      </c>
      <c r="R384" s="324">
        <v>0</v>
      </c>
      <c r="S384" s="326">
        <f t="shared" ref="S384:S401" si="213">+IF(ABS(+O384+Q384)&gt;=ABS(P384+R384),+O384-P384+Q384-R384,0)</f>
        <v>39118.090000000004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>
        <v>0</v>
      </c>
      <c r="AF384" s="122">
        <v>0</v>
      </c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39118.089999999997</v>
      </c>
      <c r="AN384" s="970">
        <f t="shared" si="217"/>
        <v>0</v>
      </c>
      <c r="AO384" s="326">
        <f t="shared" ref="AO384:AO415" si="218">+S384+Z384+AG384</f>
        <v>39118.090000000004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>
        <v>204.94</v>
      </c>
      <c r="R385" s="324">
        <v>0</v>
      </c>
      <c r="S385" s="27">
        <f t="shared" si="213"/>
        <v>204.94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0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0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>
        <v>0</v>
      </c>
      <c r="AF385" s="325">
        <v>0</v>
      </c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204.94</v>
      </c>
      <c r="AN385" s="970">
        <f t="shared" si="217"/>
        <v>0</v>
      </c>
      <c r="AO385" s="326">
        <f t="shared" si="218"/>
        <v>204.94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33008.92</v>
      </c>
      <c r="R386" s="324">
        <v>13392</v>
      </c>
      <c r="S386" s="27">
        <f t="shared" si="213"/>
        <v>19616.919999999998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>
        <v>0</v>
      </c>
      <c r="AF386" s="325">
        <v>0</v>
      </c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33008.92</v>
      </c>
      <c r="AN386" s="970">
        <f t="shared" si="217"/>
        <v>13392</v>
      </c>
      <c r="AO386" s="326">
        <f t="shared" si="218"/>
        <v>19616.919999999998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>
        <v>164.97</v>
      </c>
      <c r="R387" s="324">
        <v>0</v>
      </c>
      <c r="S387" s="27">
        <f t="shared" si="213"/>
        <v>164.97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>
        <v>0</v>
      </c>
      <c r="AF387" s="325">
        <v>0</v>
      </c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164.97</v>
      </c>
      <c r="AN387" s="970">
        <f t="shared" si="217"/>
        <v>0</v>
      </c>
      <c r="AO387" s="326">
        <f t="shared" si="218"/>
        <v>164.97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30830.240000000002</v>
      </c>
      <c r="R388" s="324">
        <v>0</v>
      </c>
      <c r="S388" s="27">
        <f t="shared" si="213"/>
        <v>30830.240000000002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>
        <v>0</v>
      </c>
      <c r="AF388" s="122">
        <v>0</v>
      </c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30830.240000000002</v>
      </c>
      <c r="AN388" s="970">
        <f t="shared" si="217"/>
        <v>0</v>
      </c>
      <c r="AO388" s="326">
        <f t="shared" si="218"/>
        <v>30830.240000000002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7500</v>
      </c>
      <c r="R389" s="324">
        <v>0</v>
      </c>
      <c r="S389" s="27">
        <f t="shared" si="213"/>
        <v>7500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>
        <v>0</v>
      </c>
      <c r="AF389" s="121">
        <v>0</v>
      </c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7500</v>
      </c>
      <c r="AN389" s="970">
        <f t="shared" si="217"/>
        <v>0</v>
      </c>
      <c r="AO389" s="326">
        <f t="shared" si="218"/>
        <v>7500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>
        <v>0</v>
      </c>
      <c r="R390" s="324">
        <v>0</v>
      </c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>
        <v>0</v>
      </c>
      <c r="AF390" s="121">
        <v>0</v>
      </c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>
        <v>743.65000000000009</v>
      </c>
      <c r="R391" s="324">
        <v>0</v>
      </c>
      <c r="S391" s="27">
        <f t="shared" si="213"/>
        <v>743.65000000000009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>
        <v>0</v>
      </c>
      <c r="AF391" s="121">
        <v>0</v>
      </c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743.65</v>
      </c>
      <c r="AN391" s="970">
        <f t="shared" si="217"/>
        <v>0</v>
      </c>
      <c r="AO391" s="326">
        <f t="shared" si="218"/>
        <v>743.65000000000009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>
        <v>1348.6599999999999</v>
      </c>
      <c r="R392" s="324">
        <v>0</v>
      </c>
      <c r="S392" s="27">
        <f t="shared" si="213"/>
        <v>1348.6599999999999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>
        <v>0</v>
      </c>
      <c r="AF392" s="121">
        <v>0</v>
      </c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1348.66</v>
      </c>
      <c r="AN392" s="970">
        <f t="shared" si="217"/>
        <v>0</v>
      </c>
      <c r="AO392" s="326">
        <f t="shared" si="218"/>
        <v>1348.6599999999999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16760.2</v>
      </c>
      <c r="R393" s="324">
        <v>0</v>
      </c>
      <c r="S393" s="27">
        <f t="shared" si="213"/>
        <v>16760.2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0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0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>
        <v>0</v>
      </c>
      <c r="AF393" s="121">
        <v>0</v>
      </c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16760.2</v>
      </c>
      <c r="AN393" s="970">
        <f t="shared" si="217"/>
        <v>0</v>
      </c>
      <c r="AO393" s="326">
        <f t="shared" si="218"/>
        <v>16760.2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235472.03999999998</v>
      </c>
      <c r="R394" s="324">
        <v>0</v>
      </c>
      <c r="S394" s="27">
        <f t="shared" si="213"/>
        <v>235472.03999999998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>
        <v>0</v>
      </c>
      <c r="AF394" s="121">
        <v>0</v>
      </c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235472.04</v>
      </c>
      <c r="AN394" s="970">
        <f t="shared" si="217"/>
        <v>0</v>
      </c>
      <c r="AO394" s="326">
        <f t="shared" si="218"/>
        <v>235472.03999999998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>
        <v>8364.24</v>
      </c>
      <c r="R395" s="324">
        <v>0</v>
      </c>
      <c r="S395" s="27">
        <f t="shared" si="213"/>
        <v>8364.24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>
        <v>0</v>
      </c>
      <c r="AF395" s="121">
        <v>0</v>
      </c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8364.24</v>
      </c>
      <c r="AN395" s="970">
        <f t="shared" si="217"/>
        <v>0</v>
      </c>
      <c r="AO395" s="326">
        <f t="shared" si="218"/>
        <v>8364.24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436.47000000000008</v>
      </c>
      <c r="R396" s="324">
        <v>0</v>
      </c>
      <c r="S396" s="27">
        <f t="shared" si="213"/>
        <v>436.47000000000008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>
        <v>0</v>
      </c>
      <c r="AF396" s="121">
        <v>0</v>
      </c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436.47</v>
      </c>
      <c r="AN396" s="970">
        <f t="shared" si="217"/>
        <v>0</v>
      </c>
      <c r="AO396" s="326">
        <f t="shared" si="218"/>
        <v>436.47000000000008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196</v>
      </c>
      <c r="R397" s="324">
        <v>0</v>
      </c>
      <c r="S397" s="27">
        <f t="shared" si="213"/>
        <v>196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>
        <v>0</v>
      </c>
      <c r="AF397" s="121">
        <v>0</v>
      </c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196</v>
      </c>
      <c r="AN397" s="970">
        <f t="shared" si="217"/>
        <v>0</v>
      </c>
      <c r="AO397" s="326">
        <f t="shared" si="218"/>
        <v>196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>
        <v>0</v>
      </c>
      <c r="R398" s="324">
        <v>0</v>
      </c>
      <c r="S398" s="27">
        <f t="shared" si="213"/>
        <v>0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>
        <v>0</v>
      </c>
      <c r="AF398" s="121">
        <v>0</v>
      </c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0</v>
      </c>
      <c r="AN398" s="970">
        <f t="shared" si="217"/>
        <v>0</v>
      </c>
      <c r="AO398" s="326">
        <f t="shared" si="218"/>
        <v>0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>
        <v>0</v>
      </c>
      <c r="R399" s="324">
        <v>0</v>
      </c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>
        <v>0</v>
      </c>
      <c r="AF399" s="121">
        <v>0</v>
      </c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>
        <v>211.22</v>
      </c>
      <c r="R400" s="324">
        <v>0</v>
      </c>
      <c r="S400" s="27">
        <f t="shared" si="213"/>
        <v>211.22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>
        <v>0</v>
      </c>
      <c r="AF400" s="121">
        <v>0</v>
      </c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211.22</v>
      </c>
      <c r="AN400" s="970">
        <f t="shared" si="217"/>
        <v>0</v>
      </c>
      <c r="AO400" s="326">
        <f t="shared" si="218"/>
        <v>211.22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18293.530000000002</v>
      </c>
      <c r="R401" s="324">
        <v>0</v>
      </c>
      <c r="S401" s="27">
        <f t="shared" si="213"/>
        <v>18293.530000000002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>
        <v>0</v>
      </c>
      <c r="AF401" s="121">
        <v>0</v>
      </c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18293.53</v>
      </c>
      <c r="AN401" s="970">
        <f t="shared" si="217"/>
        <v>0</v>
      </c>
      <c r="AO401" s="326">
        <f t="shared" si="218"/>
        <v>18293.530000000002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155.64000000000001</v>
      </c>
      <c r="R402" s="324">
        <v>0</v>
      </c>
      <c r="S402" s="27">
        <f t="shared" ref="S402:S407" si="224">+IF(ABS(+O402+Q402)&gt;=ABS(P402+R402),+O402-P402+Q402-R402,0)</f>
        <v>155.64000000000001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155.63999999999999</v>
      </c>
      <c r="AN402" s="2135">
        <f t="shared" ref="AN402:AN409" si="228">+ROUND(+R402+Y402+AF402,2)</f>
        <v>0</v>
      </c>
      <c r="AO402" s="583">
        <f t="shared" si="218"/>
        <v>155.64000000000001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0</v>
      </c>
      <c r="R404" s="324">
        <v>0</v>
      </c>
      <c r="S404" s="27">
        <f t="shared" si="224"/>
        <v>0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0</v>
      </c>
      <c r="AN404" s="2135">
        <f t="shared" si="228"/>
        <v>0</v>
      </c>
      <c r="AO404" s="583">
        <f t="shared" si="218"/>
        <v>0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8543.3199999999979</v>
      </c>
      <c r="R405" s="324">
        <v>0</v>
      </c>
      <c r="S405" s="27">
        <f t="shared" si="224"/>
        <v>8543.3199999999979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8543.32</v>
      </c>
      <c r="AN405" s="2135">
        <f t="shared" si="228"/>
        <v>0</v>
      </c>
      <c r="AO405" s="583">
        <f t="shared" si="218"/>
        <v>8543.3199999999979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>
        <v>33724.68</v>
      </c>
      <c r="R406" s="324">
        <v>0</v>
      </c>
      <c r="S406" s="27">
        <f t="shared" si="224"/>
        <v>33724.68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33724.68</v>
      </c>
      <c r="AN406" s="2135">
        <f t="shared" si="228"/>
        <v>0</v>
      </c>
      <c r="AO406" s="583">
        <f t="shared" si="218"/>
        <v>33724.68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641.8900000000001</v>
      </c>
      <c r="R407" s="324">
        <v>0</v>
      </c>
      <c r="S407" s="27">
        <f t="shared" si="224"/>
        <v>641.8900000000001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641.89</v>
      </c>
      <c r="AN407" s="2135">
        <f t="shared" si="228"/>
        <v>0</v>
      </c>
      <c r="AO407" s="583">
        <f t="shared" si="218"/>
        <v>641.8900000000001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>
        <v>0</v>
      </c>
      <c r="AF408" s="121">
        <v>0</v>
      </c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0</v>
      </c>
      <c r="R409" s="324">
        <v>0</v>
      </c>
      <c r="S409" s="27">
        <f>+IF(ABS(+O409+Q409)&gt;=ABS(P409+R409),+O409-P409+Q409-R409,0)</f>
        <v>0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>
        <v>0</v>
      </c>
      <c r="AF409" s="121">
        <v>0</v>
      </c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0</v>
      </c>
      <c r="AN409" s="2135">
        <f t="shared" si="228"/>
        <v>0</v>
      </c>
      <c r="AO409" s="583">
        <f t="shared" si="218"/>
        <v>0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>
        <v>0</v>
      </c>
      <c r="R410" s="324">
        <v>0</v>
      </c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>
        <v>0</v>
      </c>
      <c r="AF410" s="121">
        <v>0</v>
      </c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1059062.4300000002</v>
      </c>
      <c r="R411" s="324">
        <v>0</v>
      </c>
      <c r="S411" s="27">
        <f t="shared" si="231"/>
        <v>1059062.4300000002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0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0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>
        <v>0</v>
      </c>
      <c r="AF411" s="121">
        <v>0</v>
      </c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1059062.43</v>
      </c>
      <c r="AN411" s="970">
        <f t="shared" si="233"/>
        <v>0</v>
      </c>
      <c r="AO411" s="326">
        <f t="shared" si="218"/>
        <v>1059062.4300000002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>
        <v>0</v>
      </c>
      <c r="R412" s="324">
        <v>0</v>
      </c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>
        <v>0</v>
      </c>
      <c r="AF412" s="121">
        <v>0</v>
      </c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>
        <v>3084</v>
      </c>
      <c r="R413" s="324">
        <v>0</v>
      </c>
      <c r="S413" s="27">
        <f t="shared" si="231"/>
        <v>3084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>
        <v>0</v>
      </c>
      <c r="AF413" s="121">
        <v>0</v>
      </c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3084</v>
      </c>
      <c r="AN413" s="970">
        <f t="shared" si="233"/>
        <v>0</v>
      </c>
      <c r="AO413" s="326">
        <f t="shared" si="218"/>
        <v>3084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>
        <v>44159.93</v>
      </c>
      <c r="R415" s="324">
        <v>0</v>
      </c>
      <c r="S415" s="27">
        <f t="shared" si="231"/>
        <v>44159.93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>
        <v>0</v>
      </c>
      <c r="AF415" s="324">
        <v>0</v>
      </c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44159.93</v>
      </c>
      <c r="AN415" s="970">
        <f t="shared" si="233"/>
        <v>0</v>
      </c>
      <c r="AO415" s="326">
        <f t="shared" si="218"/>
        <v>44159.93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>
        <v>0</v>
      </c>
      <c r="R416" s="324">
        <v>36846.730000000003</v>
      </c>
      <c r="S416" s="29">
        <v>0</v>
      </c>
      <c r="T416" s="28">
        <f t="shared" ref="T416:T482" si="234">+IF(ABS(+O416+Q416)&lt;=ABS(P416+R416),-O416+P416-Q416+R416,0)</f>
        <v>36846.730000000003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>
        <v>0</v>
      </c>
      <c r="AF416" s="324">
        <v>0</v>
      </c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36846.730000000003</v>
      </c>
      <c r="AO416" s="8">
        <v>0</v>
      </c>
      <c r="AP416" s="327">
        <f t="shared" si="219"/>
        <v>36846.730000000003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3096.55</v>
      </c>
      <c r="R417" s="324">
        <v>0</v>
      </c>
      <c r="S417" s="27">
        <f>+IF(ABS(+O417+Q417)&gt;=ABS(P417+R417),+O417-P417+Q417-R417,0)</f>
        <v>3096.55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>
        <v>0</v>
      </c>
      <c r="AF417" s="121">
        <v>0</v>
      </c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3096.55</v>
      </c>
      <c r="AN417" s="970">
        <f>+ROUND(+R417+Y417+AF417,2)</f>
        <v>0</v>
      </c>
      <c r="AO417" s="326">
        <f t="shared" ref="AO417:AO480" si="236">+S417+Z417+AG417</f>
        <v>3096.55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117522.7</v>
      </c>
      <c r="R418" s="324">
        <v>0</v>
      </c>
      <c r="S418" s="27">
        <f t="shared" ref="S418:S482" si="238">+IF(ABS(+O418+Q418)&gt;=ABS(P418+R418),+O418-P418+Q418-R418,0)</f>
        <v>117522.7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0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0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>
        <v>0</v>
      </c>
      <c r="AF418" s="121">
        <v>0</v>
      </c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117522.7</v>
      </c>
      <c r="AN418" s="970">
        <f t="shared" si="233"/>
        <v>0</v>
      </c>
      <c r="AO418" s="326">
        <f t="shared" si="236"/>
        <v>117522.7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49040.56</v>
      </c>
      <c r="R419" s="324">
        <v>0</v>
      </c>
      <c r="S419" s="27">
        <f t="shared" si="238"/>
        <v>49040.56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0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0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>
        <v>0</v>
      </c>
      <c r="AF419" s="121">
        <v>0</v>
      </c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49040.56</v>
      </c>
      <c r="AN419" s="970">
        <f t="shared" si="233"/>
        <v>0</v>
      </c>
      <c r="AO419" s="326">
        <f t="shared" si="236"/>
        <v>49040.56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24094.100000000002</v>
      </c>
      <c r="R421" s="324">
        <v>0</v>
      </c>
      <c r="S421" s="27">
        <f t="shared" si="238"/>
        <v>24094.100000000002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0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0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>
        <v>0</v>
      </c>
      <c r="AF421" s="121">
        <v>0</v>
      </c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24094.1</v>
      </c>
      <c r="AN421" s="970">
        <f t="shared" si="233"/>
        <v>0</v>
      </c>
      <c r="AO421" s="326">
        <f t="shared" si="236"/>
        <v>24094.100000000002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>
        <v>36183.649999999994</v>
      </c>
      <c r="R424" s="324">
        <v>0</v>
      </c>
      <c r="S424" s="27">
        <f t="shared" si="238"/>
        <v>36183.649999999994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>
        <v>0</v>
      </c>
      <c r="AF424" s="121">
        <v>0</v>
      </c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36183.65</v>
      </c>
      <c r="AN424" s="970">
        <f t="shared" si="233"/>
        <v>0</v>
      </c>
      <c r="AO424" s="326">
        <f t="shared" si="236"/>
        <v>36183.649999999994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>
        <v>183</v>
      </c>
      <c r="R425" s="324">
        <v>0</v>
      </c>
      <c r="S425" s="27">
        <f t="shared" si="238"/>
        <v>183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>
        <v>0</v>
      </c>
      <c r="AF425" s="121">
        <v>0</v>
      </c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183</v>
      </c>
      <c r="AN425" s="970">
        <f t="shared" si="233"/>
        <v>0</v>
      </c>
      <c r="AO425" s="326">
        <f t="shared" si="236"/>
        <v>183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11159.47</v>
      </c>
      <c r="R426" s="324">
        <v>0</v>
      </c>
      <c r="S426" s="27">
        <f t="shared" si="238"/>
        <v>11159.47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>
        <v>0</v>
      </c>
      <c r="AF426" s="121">
        <v>0</v>
      </c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11159.47</v>
      </c>
      <c r="AN426" s="970">
        <f t="shared" si="233"/>
        <v>0</v>
      </c>
      <c r="AO426" s="326">
        <f t="shared" si="236"/>
        <v>11159.47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>
        <v>0</v>
      </c>
      <c r="R427" s="324">
        <v>0</v>
      </c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>
        <v>0</v>
      </c>
      <c r="AF427" s="121">
        <v>0</v>
      </c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>
        <v>0</v>
      </c>
      <c r="R428" s="324">
        <v>0</v>
      </c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>
        <v>0</v>
      </c>
      <c r="AF428" s="121">
        <v>0</v>
      </c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>
        <v>0</v>
      </c>
      <c r="R429" s="324">
        <v>0</v>
      </c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>
        <v>0</v>
      </c>
      <c r="AF429" s="121">
        <v>0</v>
      </c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>
        <v>0</v>
      </c>
      <c r="R433" s="324">
        <v>0</v>
      </c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>
        <v>0</v>
      </c>
      <c r="AF433" s="121">
        <v>0</v>
      </c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>
        <v>0</v>
      </c>
      <c r="R435" s="324">
        <v>0</v>
      </c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>
        <v>0</v>
      </c>
      <c r="AF435" s="121">
        <v>0</v>
      </c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>
        <v>0</v>
      </c>
      <c r="R437" s="324">
        <v>0</v>
      </c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>
        <v>0</v>
      </c>
      <c r="R438" s="324">
        <v>0</v>
      </c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>
        <v>0</v>
      </c>
      <c r="R439" s="324">
        <v>0</v>
      </c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>
        <v>0</v>
      </c>
      <c r="R441" s="324">
        <v>0</v>
      </c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>
        <v>0</v>
      </c>
      <c r="R448" s="324">
        <v>0</v>
      </c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>
        <v>0</v>
      </c>
      <c r="AF448" s="121">
        <v>0</v>
      </c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533.23</v>
      </c>
      <c r="R450" s="324">
        <v>0</v>
      </c>
      <c r="S450" s="27">
        <f t="shared" si="238"/>
        <v>533.23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>
        <v>0</v>
      </c>
      <c r="AF450" s="121">
        <v>0</v>
      </c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533.23</v>
      </c>
      <c r="AN450" s="970">
        <f t="shared" si="233"/>
        <v>0</v>
      </c>
      <c r="AO450" s="326">
        <f t="shared" si="236"/>
        <v>533.23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>
        <v>0</v>
      </c>
      <c r="R451" s="324">
        <v>0</v>
      </c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>
        <v>0</v>
      </c>
      <c r="AF451" s="121">
        <v>0</v>
      </c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>
        <v>0</v>
      </c>
      <c r="R452" s="324">
        <v>0</v>
      </c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>
        <v>0</v>
      </c>
      <c r="AF452" s="121">
        <v>0</v>
      </c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>
        <v>355.89</v>
      </c>
      <c r="R454" s="324">
        <v>0</v>
      </c>
      <c r="S454" s="27">
        <f t="shared" si="238"/>
        <v>355.89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>
        <v>0</v>
      </c>
      <c r="AF454" s="121">
        <v>0</v>
      </c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355.89</v>
      </c>
      <c r="AN454" s="970">
        <f t="shared" si="233"/>
        <v>0</v>
      </c>
      <c r="AO454" s="326">
        <f t="shared" si="236"/>
        <v>355.89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>
        <v>0</v>
      </c>
      <c r="R455" s="324">
        <v>0</v>
      </c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>
        <v>0</v>
      </c>
      <c r="AF455" s="121">
        <v>0</v>
      </c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0</v>
      </c>
      <c r="R457" s="324">
        <v>0</v>
      </c>
      <c r="S457" s="27">
        <f t="shared" si="238"/>
        <v>0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>
        <v>0</v>
      </c>
      <c r="AF457" s="121">
        <v>0</v>
      </c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0</v>
      </c>
      <c r="AN457" s="970">
        <f t="shared" si="233"/>
        <v>0</v>
      </c>
      <c r="AO457" s="326">
        <f t="shared" si="236"/>
        <v>0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>
        <v>0</v>
      </c>
      <c r="R458" s="324">
        <v>0</v>
      </c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>
        <v>0</v>
      </c>
      <c r="AF458" s="121">
        <v>0</v>
      </c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>
        <v>0</v>
      </c>
      <c r="R459" s="324">
        <v>0</v>
      </c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>
        <v>0</v>
      </c>
      <c r="AF459" s="121">
        <v>0</v>
      </c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>
        <v>0</v>
      </c>
      <c r="R467" s="324">
        <v>0</v>
      </c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>
        <v>0</v>
      </c>
      <c r="AF467" s="121">
        <v>0</v>
      </c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>
        <v>0</v>
      </c>
      <c r="R468" s="324">
        <v>0</v>
      </c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>
        <v>0</v>
      </c>
      <c r="AF468" s="121">
        <v>0</v>
      </c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>
        <v>0</v>
      </c>
      <c r="R469" s="324">
        <v>0</v>
      </c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>
        <v>0</v>
      </c>
      <c r="AF469" s="121">
        <v>0</v>
      </c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>
        <v>0</v>
      </c>
      <c r="R470" s="324">
        <v>0</v>
      </c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>
        <v>0</v>
      </c>
      <c r="AF470" s="121">
        <v>0</v>
      </c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>
        <v>0</v>
      </c>
      <c r="R472" s="324">
        <v>0</v>
      </c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>
        <v>0</v>
      </c>
      <c r="AF472" s="121">
        <v>0</v>
      </c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>
        <v>1446.23</v>
      </c>
      <c r="R480" s="324">
        <v>0</v>
      </c>
      <c r="S480" s="27">
        <f t="shared" si="238"/>
        <v>1446.23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>
        <v>0</v>
      </c>
      <c r="AF480" s="121">
        <v>0</v>
      </c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1446.23</v>
      </c>
      <c r="AN480" s="970">
        <f t="shared" si="233"/>
        <v>0</v>
      </c>
      <c r="AO480" s="326">
        <f t="shared" si="236"/>
        <v>1446.23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>
        <v>0</v>
      </c>
      <c r="R481" s="324">
        <v>0</v>
      </c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>
        <v>0</v>
      </c>
      <c r="AF481" s="121">
        <v>0</v>
      </c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>
        <v>0</v>
      </c>
      <c r="R492" s="324">
        <v>0</v>
      </c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>
        <v>0</v>
      </c>
      <c r="AF492" s="121">
        <v>0</v>
      </c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>
        <v>0</v>
      </c>
      <c r="R511" s="324">
        <v>0</v>
      </c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>
        <v>0</v>
      </c>
      <c r="AF511" s="121">
        <v>0</v>
      </c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0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0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0</v>
      </c>
      <c r="AN513" s="970">
        <f t="shared" si="251"/>
        <v>0</v>
      </c>
      <c r="AO513" s="27">
        <f t="shared" si="245"/>
        <v>0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>
        <v>0</v>
      </c>
      <c r="R525" s="324">
        <v>0</v>
      </c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>
        <v>0</v>
      </c>
      <c r="AF525" s="121">
        <v>0</v>
      </c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>
        <v>0</v>
      </c>
      <c r="R534" s="324">
        <v>0</v>
      </c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>
        <v>0</v>
      </c>
      <c r="AF534" s="121">
        <v>0</v>
      </c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>
        <v>0</v>
      </c>
      <c r="R537" s="324">
        <v>0</v>
      </c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>
        <v>0</v>
      </c>
      <c r="AF537" s="121">
        <v>0</v>
      </c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>
        <v>0</v>
      </c>
      <c r="R538" s="324">
        <v>0</v>
      </c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>
        <v>0</v>
      </c>
      <c r="AF538" s="121">
        <v>0</v>
      </c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>
        <v>0</v>
      </c>
      <c r="R566" s="324">
        <v>0</v>
      </c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>
        <v>0</v>
      </c>
      <c r="AF566" s="324">
        <v>0</v>
      </c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>
        <v>0</v>
      </c>
      <c r="R568" s="324">
        <v>0</v>
      </c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>
        <v>0</v>
      </c>
      <c r="AF568" s="324">
        <v>0</v>
      </c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>
        <v>0</v>
      </c>
      <c r="R570" s="324">
        <v>0</v>
      </c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>
        <v>0</v>
      </c>
      <c r="AF570" s="121">
        <v>0</v>
      </c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>
        <v>0</v>
      </c>
      <c r="R571" s="324">
        <v>0</v>
      </c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>
        <v>0</v>
      </c>
      <c r="AF571" s="324">
        <v>0</v>
      </c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>
        <v>0</v>
      </c>
      <c r="R575" s="324">
        <v>0</v>
      </c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>
        <v>0</v>
      </c>
      <c r="AF575" s="324">
        <v>0</v>
      </c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>
        <v>0</v>
      </c>
      <c r="R578" s="324">
        <v>0</v>
      </c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>
        <v>0</v>
      </c>
      <c r="AF578" s="324">
        <v>0</v>
      </c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>
        <v>0</v>
      </c>
      <c r="R590" s="324">
        <v>0</v>
      </c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>
        <v>0</v>
      </c>
      <c r="AF590" s="121">
        <v>0</v>
      </c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>
        <v>0</v>
      </c>
      <c r="R592" s="324">
        <v>0</v>
      </c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>
        <v>0</v>
      </c>
      <c r="AF592" s="121">
        <v>0</v>
      </c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>
        <v>0</v>
      </c>
      <c r="R593" s="324">
        <v>0</v>
      </c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>
        <v>0</v>
      </c>
      <c r="AF593" s="121">
        <v>0</v>
      </c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>
        <v>0</v>
      </c>
      <c r="R594" s="324">
        <v>0</v>
      </c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>
        <v>0</v>
      </c>
      <c r="AF594" s="121">
        <v>0</v>
      </c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>
        <v>0</v>
      </c>
      <c r="R602" s="324">
        <v>0</v>
      </c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>
        <v>0</v>
      </c>
      <c r="AF602" s="324">
        <v>0</v>
      </c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>
        <v>0</v>
      </c>
      <c r="R605" s="324">
        <v>0</v>
      </c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>
        <v>0</v>
      </c>
      <c r="AF605" s="121">
        <v>0</v>
      </c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>
        <v>0</v>
      </c>
      <c r="R606" s="324">
        <v>0</v>
      </c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>
        <v>0</v>
      </c>
      <c r="AF606" s="324">
        <v>0</v>
      </c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>
        <v>0</v>
      </c>
      <c r="R610" s="324">
        <v>0</v>
      </c>
      <c r="S610" s="27">
        <f t="shared" si="309"/>
        <v>0</v>
      </c>
      <c r="T610" s="28">
        <f t="shared" si="316"/>
        <v>0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>
        <v>0</v>
      </c>
      <c r="AF610" s="324">
        <v>0</v>
      </c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0</v>
      </c>
      <c r="AN610" s="970">
        <f t="shared" si="311"/>
        <v>0</v>
      </c>
      <c r="AO610" s="27">
        <f t="shared" si="315"/>
        <v>0</v>
      </c>
      <c r="AP610" s="28">
        <f t="shared" si="318"/>
        <v>0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>
        <v>0</v>
      </c>
      <c r="R612" s="324">
        <v>0</v>
      </c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>
        <v>0</v>
      </c>
      <c r="AF612" s="121">
        <v>0</v>
      </c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>
        <v>0</v>
      </c>
      <c r="R613" s="324">
        <v>0</v>
      </c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>
        <v>0</v>
      </c>
      <c r="AF613" s="121">
        <v>0</v>
      </c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>
        <v>0</v>
      </c>
      <c r="R615" s="324">
        <v>0</v>
      </c>
      <c r="S615" s="27">
        <f t="shared" si="309"/>
        <v>0</v>
      </c>
      <c r="T615" s="28">
        <f t="shared" si="316"/>
        <v>0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>
        <v>0</v>
      </c>
      <c r="AF615" s="324">
        <v>0</v>
      </c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0</v>
      </c>
      <c r="AO615" s="27">
        <f t="shared" si="315"/>
        <v>0</v>
      </c>
      <c r="AP615" s="28">
        <f t="shared" si="318"/>
        <v>0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>
        <v>0</v>
      </c>
      <c r="R616" s="324">
        <v>0</v>
      </c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>
        <v>0</v>
      </c>
      <c r="AF616" s="121">
        <v>0</v>
      </c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>
        <v>0</v>
      </c>
      <c r="R617" s="324">
        <v>0</v>
      </c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>
        <v>0</v>
      </c>
      <c r="AF617" s="121">
        <v>0</v>
      </c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>
        <v>0</v>
      </c>
      <c r="R619" s="324">
        <v>0</v>
      </c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>
        <v>0</v>
      </c>
      <c r="AF619" s="324">
        <v>0</v>
      </c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>
        <v>0</v>
      </c>
      <c r="R621" s="324">
        <v>0</v>
      </c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>
        <v>0</v>
      </c>
      <c r="AF621" s="121">
        <v>0</v>
      </c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>
        <v>0</v>
      </c>
      <c r="R623" s="324">
        <v>0</v>
      </c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>
        <v>0</v>
      </c>
      <c r="AF623" s="324">
        <v>0</v>
      </c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>
        <v>0</v>
      </c>
      <c r="R629" s="324">
        <v>0</v>
      </c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>
        <v>0</v>
      </c>
      <c r="AF629" s="121">
        <v>0</v>
      </c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>
        <v>0</v>
      </c>
      <c r="R630" s="324">
        <v>0</v>
      </c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>
        <v>0</v>
      </c>
      <c r="AF630" s="324">
        <v>0</v>
      </c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>
        <v>0</v>
      </c>
      <c r="R631" s="324">
        <v>0</v>
      </c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>
        <v>0</v>
      </c>
      <c r="AF631" s="324">
        <v>0</v>
      </c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>
        <v>0</v>
      </c>
      <c r="R632" s="324">
        <v>0</v>
      </c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>
        <v>0</v>
      </c>
      <c r="AF632" s="121">
        <v>0</v>
      </c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>
        <v>0</v>
      </c>
      <c r="R634" s="324">
        <v>0</v>
      </c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>
        <v>0</v>
      </c>
      <c r="AF634" s="324">
        <v>0</v>
      </c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>
        <v>0</v>
      </c>
      <c r="R647" s="324">
        <v>0</v>
      </c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>
        <v>0</v>
      </c>
      <c r="AF647" s="324">
        <v>0</v>
      </c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>
        <v>0</v>
      </c>
      <c r="R651" s="324">
        <v>0</v>
      </c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>
        <v>0</v>
      </c>
      <c r="AF651" s="121">
        <v>0</v>
      </c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>
        <v>0</v>
      </c>
      <c r="R654" s="324">
        <v>0</v>
      </c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>
        <v>0</v>
      </c>
      <c r="AF654" s="324">
        <v>0</v>
      </c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>
        <v>0</v>
      </c>
      <c r="R658" s="324">
        <v>0</v>
      </c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>
        <v>0</v>
      </c>
      <c r="AF658" s="324">
        <v>0</v>
      </c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>
        <v>0</v>
      </c>
      <c r="R679" s="324">
        <v>0</v>
      </c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>
        <v>0</v>
      </c>
      <c r="AF679" s="121">
        <v>0</v>
      </c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>
        <v>0</v>
      </c>
      <c r="R680" s="324">
        <v>0</v>
      </c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>
        <v>0</v>
      </c>
      <c r="AF680" s="324">
        <v>0</v>
      </c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>
        <v>0</v>
      </c>
      <c r="R693" s="324">
        <v>0</v>
      </c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>
        <v>0</v>
      </c>
      <c r="AF693" s="121">
        <v>0</v>
      </c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>
        <v>0</v>
      </c>
      <c r="R695" s="324">
        <v>0</v>
      </c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>
        <v>0</v>
      </c>
      <c r="AF695" s="324">
        <v>0</v>
      </c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>
        <v>0</v>
      </c>
      <c r="R704" s="324">
        <v>0</v>
      </c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>
        <v>0</v>
      </c>
      <c r="AF704" s="121">
        <v>0</v>
      </c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>
        <v>0</v>
      </c>
      <c r="R705" s="324">
        <v>0</v>
      </c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>
        <v>0</v>
      </c>
      <c r="AF705" s="121">
        <v>0</v>
      </c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>
        <v>0</v>
      </c>
      <c r="R716" s="324">
        <v>0</v>
      </c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>
        <v>0</v>
      </c>
      <c r="AF716" s="121">
        <v>0</v>
      </c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>
        <v>0</v>
      </c>
      <c r="R717" s="324">
        <v>0</v>
      </c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>
        <v>0</v>
      </c>
      <c r="AF717" s="121">
        <v>0</v>
      </c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>
        <v>0</v>
      </c>
      <c r="R718" s="324">
        <v>0</v>
      </c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>
        <v>0</v>
      </c>
      <c r="AF718" s="324">
        <v>0</v>
      </c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>
        <v>0</v>
      </c>
      <c r="R719" s="324">
        <v>0</v>
      </c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>
        <v>0</v>
      </c>
      <c r="AF719" s="121">
        <v>0</v>
      </c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>
        <v>0</v>
      </c>
      <c r="R739" s="324">
        <v>0</v>
      </c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>
        <v>0</v>
      </c>
      <c r="AF739" s="121">
        <v>0</v>
      </c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>
        <v>55384.72</v>
      </c>
      <c r="R740" s="324">
        <v>1530394.86</v>
      </c>
      <c r="S740" s="27">
        <f t="shared" si="356"/>
        <v>0</v>
      </c>
      <c r="T740" s="28">
        <f t="shared" si="357"/>
        <v>1475010.1400000001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>
        <v>0</v>
      </c>
      <c r="AF740" s="121">
        <v>0</v>
      </c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55384.72</v>
      </c>
      <c r="AN740" s="970">
        <f t="shared" si="341"/>
        <v>1530394.86</v>
      </c>
      <c r="AO740" s="27">
        <f t="shared" si="360"/>
        <v>0</v>
      </c>
      <c r="AP740" s="28">
        <f t="shared" si="361"/>
        <v>1475010.1400000001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>
        <v>0</v>
      </c>
      <c r="R742" s="324">
        <v>0</v>
      </c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>
        <v>0</v>
      </c>
      <c r="AF742" s="121">
        <v>0</v>
      </c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>
        <v>0</v>
      </c>
      <c r="R744" s="324">
        <v>241242</v>
      </c>
      <c r="S744" s="27">
        <f t="shared" si="356"/>
        <v>0</v>
      </c>
      <c r="T744" s="28">
        <f t="shared" si="357"/>
        <v>241242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>
        <v>0</v>
      </c>
      <c r="AF744" s="324">
        <v>0</v>
      </c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241242</v>
      </c>
      <c r="AO744" s="27">
        <f t="shared" si="360"/>
        <v>0</v>
      </c>
      <c r="AP744" s="28">
        <f t="shared" si="361"/>
        <v>241242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0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0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0</v>
      </c>
      <c r="AO747" s="27">
        <f t="shared" si="360"/>
        <v>0</v>
      </c>
      <c r="AP747" s="28">
        <f t="shared" si="361"/>
        <v>0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>
        <v>0</v>
      </c>
      <c r="R748" s="324">
        <v>0</v>
      </c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>
        <v>0</v>
      </c>
      <c r="AF748" s="324">
        <v>0</v>
      </c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7" t="s">
        <v>2193</v>
      </c>
      <c r="C760" s="2418"/>
      <c r="D760" s="2418"/>
      <c r="E760" s="2418"/>
      <c r="F760" s="2418"/>
      <c r="G760" s="2418"/>
      <c r="H760" s="2418"/>
      <c r="I760" s="2418"/>
      <c r="J760" s="2418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>
        <v>0</v>
      </c>
      <c r="R760" s="324">
        <v>7591.2</v>
      </c>
      <c r="S760" s="27">
        <f t="shared" si="364"/>
        <v>0</v>
      </c>
      <c r="T760" s="28">
        <f t="shared" si="365"/>
        <v>7591.2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7591.2</v>
      </c>
      <c r="AO760" s="27">
        <f t="shared" si="360"/>
        <v>0</v>
      </c>
      <c r="AP760" s="28">
        <f t="shared" si="361"/>
        <v>7591.2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7" t="s">
        <v>2195</v>
      </c>
      <c r="C762" s="2419"/>
      <c r="D762" s="2419"/>
      <c r="E762" s="2419"/>
      <c r="F762" s="2419"/>
      <c r="G762" s="2419"/>
      <c r="H762" s="2419"/>
      <c r="I762" s="2419"/>
      <c r="J762" s="2419"/>
      <c r="K762" s="2419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>
        <v>0</v>
      </c>
      <c r="AF763" s="324">
        <v>0</v>
      </c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>
        <v>0</v>
      </c>
      <c r="R764" s="324">
        <v>0</v>
      </c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>
        <v>0</v>
      </c>
      <c r="AF764" s="121">
        <v>0</v>
      </c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>
        <v>0</v>
      </c>
      <c r="R765" s="324">
        <v>0</v>
      </c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>
        <v>0</v>
      </c>
      <c r="AF765" s="121">
        <v>0</v>
      </c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>
        <v>0</v>
      </c>
      <c r="R768" s="324">
        <v>0</v>
      </c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>
        <v>0</v>
      </c>
      <c r="AF768" s="121">
        <v>0</v>
      </c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>
        <v>0</v>
      </c>
      <c r="R771" s="324">
        <v>0</v>
      </c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>
        <v>0</v>
      </c>
      <c r="AF771" s="121">
        <v>0</v>
      </c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>
        <v>0</v>
      </c>
      <c r="R789" s="324">
        <v>0</v>
      </c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>
        <v>0</v>
      </c>
      <c r="AF789" s="324">
        <v>0</v>
      </c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>
        <v>0</v>
      </c>
      <c r="R799" s="324">
        <v>0</v>
      </c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>
        <v>0</v>
      </c>
      <c r="AF799" s="324">
        <v>0</v>
      </c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>
        <v>0</v>
      </c>
      <c r="R800" s="324">
        <v>0</v>
      </c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>
        <v>0</v>
      </c>
      <c r="AF800" s="324">
        <v>0</v>
      </c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>
        <v>0</v>
      </c>
      <c r="R822" s="324">
        <v>0</v>
      </c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>
        <v>0</v>
      </c>
      <c r="AF822" s="324">
        <v>0</v>
      </c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456651.87</v>
      </c>
      <c r="P829" s="13">
        <f t="shared" si="419"/>
        <v>456651.87</v>
      </c>
      <c r="Q829" s="32">
        <f t="shared" si="419"/>
        <v>5908991.1399999997</v>
      </c>
      <c r="R829" s="33">
        <f t="shared" si="419"/>
        <v>5908991.1399999997</v>
      </c>
      <c r="S829" s="32">
        <f t="shared" si="419"/>
        <v>2256499.16</v>
      </c>
      <c r="T829" s="34">
        <f t="shared" si="419"/>
        <v>2256499.16</v>
      </c>
      <c r="U829" s="51"/>
      <c r="V829" s="840">
        <f t="shared" ref="V829:AA829" si="420">+ROUND(+SUM(V14:V828),2)</f>
        <v>0</v>
      </c>
      <c r="W829" s="841">
        <f t="shared" si="420"/>
        <v>0</v>
      </c>
      <c r="X829" s="842">
        <f t="shared" si="420"/>
        <v>0</v>
      </c>
      <c r="Y829" s="843">
        <f t="shared" si="420"/>
        <v>0</v>
      </c>
      <c r="Z829" s="844">
        <f t="shared" si="420"/>
        <v>0</v>
      </c>
      <c r="AA829" s="845">
        <f t="shared" si="420"/>
        <v>0</v>
      </c>
      <c r="AB829" s="51"/>
      <c r="AC829" s="882">
        <f t="shared" ref="AC829:AH829" si="421">+ROUND(+SUM(AC14:AC828),2)</f>
        <v>2211.65</v>
      </c>
      <c r="AD829" s="883">
        <f t="shared" si="421"/>
        <v>2211.65</v>
      </c>
      <c r="AE829" s="884">
        <f t="shared" si="421"/>
        <v>0</v>
      </c>
      <c r="AF829" s="885">
        <f t="shared" si="421"/>
        <v>0</v>
      </c>
      <c r="AG829" s="886">
        <f t="shared" si="421"/>
        <v>2211.65</v>
      </c>
      <c r="AH829" s="887">
        <f t="shared" si="421"/>
        <v>2211.65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458863.52</v>
      </c>
      <c r="AL829" s="1538">
        <f t="shared" si="422"/>
        <v>458863.52</v>
      </c>
      <c r="AM829" s="1539">
        <f t="shared" si="422"/>
        <v>5908991.1399999997</v>
      </c>
      <c r="AN829" s="1540">
        <f t="shared" si="422"/>
        <v>5908991.1399999997</v>
      </c>
      <c r="AO829" s="1539">
        <f t="shared" si="422"/>
        <v>2258710.81</v>
      </c>
      <c r="AP829" s="1541">
        <f t="shared" si="422"/>
        <v>2258710.81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>
        <v>0</v>
      </c>
      <c r="P832" s="329">
        <v>0</v>
      </c>
      <c r="Q832" s="325">
        <v>0</v>
      </c>
      <c r="R832" s="324">
        <v>0</v>
      </c>
      <c r="S832" s="326">
        <f>+IF(ABS(+O832+Q832)&gt;=ABS(P832+R832),+O832-P832+Q832-R832,0)</f>
        <v>0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>
        <v>0</v>
      </c>
      <c r="AD832" s="329">
        <v>0</v>
      </c>
      <c r="AE832" s="325">
        <v>0</v>
      </c>
      <c r="AF832" s="324">
        <v>0</v>
      </c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>
        <v>0</v>
      </c>
      <c r="P833" s="9">
        <v>0</v>
      </c>
      <c r="Q833" s="122">
        <v>0</v>
      </c>
      <c r="R833" s="121">
        <v>0</v>
      </c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>
        <v>0</v>
      </c>
      <c r="AD833" s="9">
        <v>0</v>
      </c>
      <c r="AE833" s="122">
        <v>0</v>
      </c>
      <c r="AF833" s="324">
        <v>0</v>
      </c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57513.279999999999</v>
      </c>
      <c r="Q835" s="122">
        <v>362681.70999999996</v>
      </c>
      <c r="R835" s="324">
        <v>360295.92000000004</v>
      </c>
      <c r="S835" s="29">
        <v>0</v>
      </c>
      <c r="T835" s="28">
        <f>+IF(ABS(+O835+Q835)&lt;=ABS(P835+R835),-O835+P835-Q835+R835,0)</f>
        <v>55127.490000000107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>
        <v>0</v>
      </c>
      <c r="AE835" s="122">
        <v>0</v>
      </c>
      <c r="AF835" s="324">
        <v>0</v>
      </c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57513.279999999999</v>
      </c>
      <c r="AM835" s="326">
        <f t="shared" si="425"/>
        <v>362681.71</v>
      </c>
      <c r="AN835" s="970">
        <f t="shared" si="425"/>
        <v>360295.92</v>
      </c>
      <c r="AO835" s="330">
        <v>0</v>
      </c>
      <c r="AP835" s="28">
        <f>+T835+AA835+AH835</f>
        <v>55127.490000000107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360295.92000000004</v>
      </c>
      <c r="R849" s="576">
        <v>0</v>
      </c>
      <c r="S849" s="583">
        <f t="shared" ref="S849:S867" si="433">+IF(ABS(+O849+Q849)&gt;=ABS(P849+R849),+O849-P849+Q849-R849,0)</f>
        <v>360295.92000000004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>
        <v>0</v>
      </c>
      <c r="AF849" s="576">
        <v>0</v>
      </c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360295.92</v>
      </c>
      <c r="AN849" s="970">
        <f t="shared" si="429"/>
        <v>0</v>
      </c>
      <c r="AO849" s="27">
        <f t="shared" ref="AO849:AO867" si="435">+S849+Z849+AG849</f>
        <v>360295.92000000004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12160.32</v>
      </c>
      <c r="R850" s="576">
        <v>0</v>
      </c>
      <c r="S850" s="583">
        <f t="shared" si="433"/>
        <v>12160.32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0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0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>
        <v>0</v>
      </c>
      <c r="AF850" s="576">
        <v>0</v>
      </c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12160.32</v>
      </c>
      <c r="AN850" s="970">
        <f t="shared" si="429"/>
        <v>0</v>
      </c>
      <c r="AO850" s="27">
        <f t="shared" si="435"/>
        <v>12160.32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>
        <v>0</v>
      </c>
      <c r="R851" s="576">
        <v>342521.56000000006</v>
      </c>
      <c r="S851" s="583">
        <f t="shared" si="433"/>
        <v>0</v>
      </c>
      <c r="T851" s="580">
        <f t="shared" si="430"/>
        <v>342521.56000000006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0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0</v>
      </c>
      <c r="AB851" s="51"/>
      <c r="AC851" s="575">
        <v>0</v>
      </c>
      <c r="AD851" s="582">
        <v>0</v>
      </c>
      <c r="AE851" s="589">
        <v>0</v>
      </c>
      <c r="AF851" s="576">
        <v>0</v>
      </c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342521.56</v>
      </c>
      <c r="AO851" s="27">
        <f t="shared" si="435"/>
        <v>0</v>
      </c>
      <c r="AP851" s="28">
        <f t="shared" si="431"/>
        <v>342521.56000000006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>
        <v>0</v>
      </c>
      <c r="R855" s="576">
        <v>32320.47</v>
      </c>
      <c r="S855" s="583">
        <f t="shared" si="433"/>
        <v>0</v>
      </c>
      <c r="T855" s="580">
        <f t="shared" si="430"/>
        <v>32320.47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>
        <v>0</v>
      </c>
      <c r="AF855" s="576">
        <v>0</v>
      </c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32320.47</v>
      </c>
      <c r="AO855" s="27">
        <f t="shared" si="435"/>
        <v>0</v>
      </c>
      <c r="AP855" s="28">
        <f t="shared" si="431"/>
        <v>32320.47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>
        <v>0</v>
      </c>
      <c r="R857" s="576">
        <v>342494.56</v>
      </c>
      <c r="S857" s="583">
        <f t="shared" si="433"/>
        <v>0</v>
      </c>
      <c r="T857" s="580">
        <f t="shared" si="430"/>
        <v>342494.56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0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0</v>
      </c>
      <c r="AB857" s="51"/>
      <c r="AC857" s="575">
        <v>0</v>
      </c>
      <c r="AD857" s="582">
        <v>0</v>
      </c>
      <c r="AE857" s="589">
        <v>0</v>
      </c>
      <c r="AF857" s="576">
        <v>0</v>
      </c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342494.56</v>
      </c>
      <c r="AO857" s="27">
        <f t="shared" si="435"/>
        <v>0</v>
      </c>
      <c r="AP857" s="28">
        <f t="shared" si="431"/>
        <v>342494.56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209240.48</v>
      </c>
      <c r="P858" s="9">
        <v>0</v>
      </c>
      <c r="Q858" s="122">
        <v>8796.58</v>
      </c>
      <c r="R858" s="324">
        <v>0</v>
      </c>
      <c r="S858" s="27">
        <f t="shared" si="433"/>
        <v>218037.06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>
        <v>0</v>
      </c>
      <c r="AD858" s="9">
        <v>0</v>
      </c>
      <c r="AE858" s="122">
        <v>0</v>
      </c>
      <c r="AF858" s="324">
        <v>0</v>
      </c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209240.48</v>
      </c>
      <c r="AL858" s="9">
        <v>0</v>
      </c>
      <c r="AM858" s="326">
        <f t="shared" si="429"/>
        <v>8796.58</v>
      </c>
      <c r="AN858" s="970">
        <f t="shared" si="429"/>
        <v>0</v>
      </c>
      <c r="AO858" s="27">
        <f t="shared" si="435"/>
        <v>218037.06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/>
      <c r="P860" s="9">
        <v>0</v>
      </c>
      <c r="Q860" s="122"/>
      <c r="R860" s="324"/>
      <c r="S860" s="27">
        <f t="shared" si="433"/>
        <v>0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0</v>
      </c>
      <c r="AL860" s="9">
        <v>0</v>
      </c>
      <c r="AM860" s="326">
        <f t="shared" si="429"/>
        <v>0</v>
      </c>
      <c r="AN860" s="970">
        <f t="shared" si="429"/>
        <v>0</v>
      </c>
      <c r="AO860" s="27">
        <f t="shared" si="435"/>
        <v>0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>
        <v>0</v>
      </c>
      <c r="P861" s="9">
        <v>0</v>
      </c>
      <c r="Q861" s="122">
        <v>0</v>
      </c>
      <c r="R861" s="324">
        <v>0</v>
      </c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>
        <v>0</v>
      </c>
      <c r="AD861" s="9">
        <v>0</v>
      </c>
      <c r="AE861" s="122">
        <v>0</v>
      </c>
      <c r="AF861" s="324">
        <v>0</v>
      </c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>
        <v>0</v>
      </c>
      <c r="Q870" s="122">
        <v>0</v>
      </c>
      <c r="R870" s="324">
        <v>0</v>
      </c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>
        <v>0</v>
      </c>
      <c r="AE870" s="122">
        <v>0</v>
      </c>
      <c r="AF870" s="324">
        <v>0</v>
      </c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>
        <v>0</v>
      </c>
      <c r="Q871" s="122">
        <v>0</v>
      </c>
      <c r="R871" s="324">
        <v>0</v>
      </c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>
        <v>0</v>
      </c>
      <c r="AE871" s="122">
        <v>0</v>
      </c>
      <c r="AF871" s="324">
        <v>0</v>
      </c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0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0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0</v>
      </c>
      <c r="AO878" s="27">
        <f t="shared" si="450"/>
        <v>0</v>
      </c>
      <c r="AP878" s="28">
        <f t="shared" si="443"/>
        <v>0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>
        <v>0</v>
      </c>
      <c r="P884" s="9">
        <v>0</v>
      </c>
      <c r="Q884" s="122">
        <v>0</v>
      </c>
      <c r="R884" s="324">
        <v>0</v>
      </c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>
        <v>0</v>
      </c>
      <c r="AD884" s="9">
        <v>0</v>
      </c>
      <c r="AE884" s="122">
        <v>0</v>
      </c>
      <c r="AF884" s="324">
        <v>0</v>
      </c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>
        <v>0</v>
      </c>
      <c r="Q885" s="122">
        <v>0</v>
      </c>
      <c r="R885" s="324">
        <v>0</v>
      </c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>
        <v>0</v>
      </c>
      <c r="AE885" s="122">
        <v>0</v>
      </c>
      <c r="AF885" s="324">
        <v>0</v>
      </c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209240.48</v>
      </c>
      <c r="Q886" s="122">
        <v>0</v>
      </c>
      <c r="R886" s="324">
        <v>8796.58</v>
      </c>
      <c r="S886" s="29">
        <v>0</v>
      </c>
      <c r="T886" s="28">
        <f>+IF(ABS(+O886+Q886)&lt;=ABS(P886+R886),-O886+P886-Q886+R886,0)</f>
        <v>218037.06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>
        <v>0</v>
      </c>
      <c r="AE886" s="122">
        <v>0</v>
      </c>
      <c r="AF886" s="324">
        <v>0</v>
      </c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209240.48</v>
      </c>
      <c r="AM886" s="326">
        <f t="shared" si="429"/>
        <v>0</v>
      </c>
      <c r="AN886" s="970">
        <f t="shared" si="429"/>
        <v>8796.58</v>
      </c>
      <c r="AO886" s="330">
        <v>0</v>
      </c>
      <c r="AP886" s="28">
        <f>+T886+AA886+AH886</f>
        <v>218037.06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57513.279999999999</v>
      </c>
      <c r="P887" s="37">
        <v>0</v>
      </c>
      <c r="Q887" s="124">
        <v>342494.56</v>
      </c>
      <c r="R887" s="125">
        <v>0</v>
      </c>
      <c r="S887" s="27">
        <f>+IF(ABS(+O887+Q887)&gt;=ABS(P887+R887),+O887-P887+Q887-R887,0)</f>
        <v>400007.83999999997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0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0</v>
      </c>
      <c r="AA887" s="531">
        <f>+'NF-KSF-TRIAL-BAL-2020'!T887+'RA-TRIAL-BAL-2020'!T887+'DES-TRIAL-BAL-2020'!T887+'DMP-TRIAL-BAL-2020'!T887</f>
        <v>0</v>
      </c>
      <c r="AB887" s="51"/>
      <c r="AC887" s="123">
        <v>0</v>
      </c>
      <c r="AD887" s="37">
        <v>0</v>
      </c>
      <c r="AE887" s="126">
        <v>0</v>
      </c>
      <c r="AF887" s="127">
        <v>0</v>
      </c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57513.279999999999</v>
      </c>
      <c r="AL887" s="37">
        <v>0</v>
      </c>
      <c r="AM887" s="1057">
        <f t="shared" si="429"/>
        <v>342494.56</v>
      </c>
      <c r="AN887" s="1499">
        <f t="shared" si="429"/>
        <v>0</v>
      </c>
      <c r="AO887" s="1057">
        <f>+S887+Z887+AG887</f>
        <v>400007.83999999997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266753.76</v>
      </c>
      <c r="P888" s="13">
        <f t="shared" si="455"/>
        <v>266753.76</v>
      </c>
      <c r="Q888" s="32">
        <f t="shared" si="455"/>
        <v>1086429.0900000001</v>
      </c>
      <c r="R888" s="33">
        <f t="shared" si="455"/>
        <v>1086429.0900000001</v>
      </c>
      <c r="S888" s="32">
        <f t="shared" si="455"/>
        <v>990501.14</v>
      </c>
      <c r="T888" s="34">
        <f t="shared" si="455"/>
        <v>990501.14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0</v>
      </c>
      <c r="Y888" s="843">
        <f t="shared" si="456"/>
        <v>0</v>
      </c>
      <c r="Z888" s="844">
        <f t="shared" si="456"/>
        <v>0</v>
      </c>
      <c r="AA888" s="845">
        <f t="shared" si="456"/>
        <v>0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266753.76</v>
      </c>
      <c r="AL888" s="1548">
        <f t="shared" si="458"/>
        <v>266753.76</v>
      </c>
      <c r="AM888" s="1544">
        <f t="shared" si="458"/>
        <v>1086429.0900000001</v>
      </c>
      <c r="AN888" s="1546">
        <f t="shared" si="458"/>
        <v>1086429.0900000001</v>
      </c>
      <c r="AO888" s="1544">
        <f t="shared" si="458"/>
        <v>990501.14</v>
      </c>
      <c r="AP888" s="1545">
        <f t="shared" si="458"/>
        <v>990501.14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723405.63</v>
      </c>
      <c r="P890" s="290">
        <f t="shared" si="459"/>
        <v>723405.63</v>
      </c>
      <c r="Q890" s="291">
        <f t="shared" si="459"/>
        <v>6995420.2300000004</v>
      </c>
      <c r="R890" s="292">
        <f t="shared" si="459"/>
        <v>6995420.2300000004</v>
      </c>
      <c r="S890" s="291">
        <f t="shared" si="459"/>
        <v>3247000.3</v>
      </c>
      <c r="T890" s="293">
        <f t="shared" si="459"/>
        <v>3247000.3</v>
      </c>
      <c r="U890" s="51"/>
      <c r="V890" s="430">
        <f t="shared" ref="V890:AA890" si="460">+ROUND(+V829+V888,2)</f>
        <v>0</v>
      </c>
      <c r="W890" s="431">
        <f t="shared" si="460"/>
        <v>0</v>
      </c>
      <c r="X890" s="432">
        <f t="shared" si="460"/>
        <v>0</v>
      </c>
      <c r="Y890" s="431">
        <f t="shared" si="460"/>
        <v>0</v>
      </c>
      <c r="Z890" s="432">
        <f t="shared" si="460"/>
        <v>0</v>
      </c>
      <c r="AA890" s="433">
        <f t="shared" si="460"/>
        <v>0</v>
      </c>
      <c r="AB890" s="51"/>
      <c r="AC890" s="294">
        <f t="shared" ref="AC890:AH890" si="461">+ROUND(+AC829+AC888,2)</f>
        <v>2211.65</v>
      </c>
      <c r="AD890" s="295">
        <f t="shared" si="461"/>
        <v>2211.65</v>
      </c>
      <c r="AE890" s="296">
        <f t="shared" si="461"/>
        <v>0</v>
      </c>
      <c r="AF890" s="297">
        <f t="shared" si="461"/>
        <v>0</v>
      </c>
      <c r="AG890" s="298">
        <f t="shared" si="461"/>
        <v>2211.65</v>
      </c>
      <c r="AH890" s="299">
        <f t="shared" si="461"/>
        <v>2211.65</v>
      </c>
      <c r="AI890" s="51"/>
      <c r="AJ890" s="1549" t="str">
        <f t="shared" si="423"/>
        <v>Общо</v>
      </c>
      <c r="AK890" s="1550">
        <f t="shared" ref="AK890:AP890" si="462">+ROUND(+AK829+AK888,2)</f>
        <v>725617.28</v>
      </c>
      <c r="AL890" s="1551">
        <f t="shared" si="462"/>
        <v>725617.28</v>
      </c>
      <c r="AM890" s="1552">
        <f t="shared" si="462"/>
        <v>6995420.2300000004</v>
      </c>
      <c r="AN890" s="1551">
        <f t="shared" si="462"/>
        <v>6995420.2300000004</v>
      </c>
      <c r="AO890" s="1552">
        <f t="shared" si="462"/>
        <v>3249211.95</v>
      </c>
      <c r="AP890" s="1553">
        <f t="shared" si="462"/>
        <v>3249211.95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B760:J760"/>
    <mergeCell ref="B762:K762"/>
    <mergeCell ref="K10:L10"/>
    <mergeCell ref="H12:K12"/>
    <mergeCell ref="AO6:AP6"/>
    <mergeCell ref="AV8:AX8"/>
    <mergeCell ref="V6:AA7"/>
    <mergeCell ref="O6:T7"/>
    <mergeCell ref="AC6:AH7"/>
    <mergeCell ref="AK6:AM6"/>
    <mergeCell ref="H13:L13"/>
    <mergeCell ref="E2:L2"/>
    <mergeCell ref="C6:E6"/>
    <mergeCell ref="G6:L6"/>
    <mergeCell ref="G8:H8"/>
    <mergeCell ref="J8:L8"/>
    <mergeCell ref="D4:E4"/>
    <mergeCell ref="G4:L4"/>
    <mergeCell ref="A3:C5"/>
    <mergeCell ref="E12:F12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49" priority="2461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48" priority="2462" stopIfTrue="1" operator="equal">
      <formula>0</formula>
    </cfRule>
  </conditionalFormatting>
  <conditionalFormatting sqref="N888:AH888 O890:AH890 AJ888:AP888 AR890:AT890 AR888:AT888 O829:AH829 AK829:AP829 AR829:AT829">
    <cfRule type="cellIs" dxfId="3647" priority="2463" stopIfTrue="1" operator="lessThan">
      <formula>0</formula>
    </cfRule>
  </conditionalFormatting>
  <conditionalFormatting sqref="O2 Q2 S2 V2 X2 Z2 AC2 AE2 AG2 AK2 AM2 AO2">
    <cfRule type="cellIs" dxfId="3646" priority="2464" stopIfTrue="1" operator="equal">
      <formula>"""O K"""</formula>
    </cfRule>
  </conditionalFormatting>
  <conditionalFormatting sqref="P2 P4 R2 R4 T4 T2">
    <cfRule type="cellIs" dxfId="3645" priority="2465" stopIfTrue="1" operator="equal">
      <formula>"O K"</formula>
    </cfRule>
    <cfRule type="cellIs" dxfId="3644" priority="2466" stopIfTrue="1" operator="notEqual">
      <formula>"O K"</formula>
    </cfRule>
  </conditionalFormatting>
  <conditionalFormatting sqref="AA2 AA4 Y2 Y4 W2 W4">
    <cfRule type="cellIs" dxfId="3643" priority="2467" stopIfTrue="1" operator="equal">
      <formula>"O K"</formula>
    </cfRule>
    <cfRule type="cellIs" dxfId="3642" priority="2468" stopIfTrue="1" operator="notEqual">
      <formula>"O K"</formula>
    </cfRule>
  </conditionalFormatting>
  <conditionalFormatting sqref="AD2 AD4 AF2 AF4 AH2 AH4">
    <cfRule type="cellIs" dxfId="3641" priority="2469" stopIfTrue="1" operator="equal">
      <formula>"O K"</formula>
    </cfRule>
    <cfRule type="cellIs" dxfId="3640" priority="2470" stopIfTrue="1" operator="notEqual">
      <formula>"O K"</formula>
    </cfRule>
  </conditionalFormatting>
  <conditionalFormatting sqref="E12:F12">
    <cfRule type="cellIs" dxfId="3639" priority="2471" stopIfTrue="1" operator="equal">
      <formula>0</formula>
    </cfRule>
  </conditionalFormatting>
  <conditionalFormatting sqref="N10">
    <cfRule type="cellIs" dxfId="3638" priority="2472" stopIfTrue="1" operator="equal">
      <formula>0</formula>
    </cfRule>
  </conditionalFormatting>
  <conditionalFormatting sqref="AL2 AL4 AN2 AN4 AP2 AP4">
    <cfRule type="cellIs" dxfId="3637" priority="2473" stopIfTrue="1" operator="equal">
      <formula>"O K"</formula>
    </cfRule>
    <cfRule type="cellIs" dxfId="3636" priority="2474" stopIfTrue="1" operator="notEqual">
      <formula>"O K"</formula>
    </cfRule>
  </conditionalFormatting>
  <conditionalFormatting sqref="AR10:AT10">
    <cfRule type="cellIs" dxfId="3635" priority="2476" stopIfTrue="1" operator="equal">
      <formula>"ERROR !"</formula>
    </cfRule>
  </conditionalFormatting>
  <conditionalFormatting sqref="V915:Y915">
    <cfRule type="cellIs" dxfId="3634" priority="2477" stopIfTrue="1" operator="notEqual">
      <formula>"O K"</formula>
    </cfRule>
  </conditionalFormatting>
  <conditionalFormatting sqref="AO581:AP587">
    <cfRule type="cellIs" dxfId="3633" priority="2332" stopIfTrue="1" operator="lessThan">
      <formula>0</formula>
    </cfRule>
  </conditionalFormatting>
  <conditionalFormatting sqref="AK187:AN187 AC187:AD187">
    <cfRule type="cellIs" dxfId="3632" priority="2331" stopIfTrue="1" operator="lessThan">
      <formula>0</formula>
    </cfRule>
  </conditionalFormatting>
  <conditionalFormatting sqref="AJ890:AP890">
    <cfRule type="cellIs" dxfId="3631" priority="2330" stopIfTrue="1" operator="lessThan">
      <formula>0</formula>
    </cfRule>
  </conditionalFormatting>
  <conditionalFormatting sqref="Q816:R828">
    <cfRule type="cellIs" dxfId="3630" priority="2315" stopIfTrue="1" operator="lessThan">
      <formula>0</formula>
    </cfRule>
  </conditionalFormatting>
  <conditionalFormatting sqref="Q71:Q77">
    <cfRule type="cellIs" dxfId="3629" priority="2314" stopIfTrue="1" operator="lessThan">
      <formula>0</formula>
    </cfRule>
  </conditionalFormatting>
  <conditionalFormatting sqref="Q78:Q84">
    <cfRule type="cellIs" dxfId="3628" priority="2313" stopIfTrue="1" operator="lessThan">
      <formula>0</formula>
    </cfRule>
  </conditionalFormatting>
  <conditionalFormatting sqref="Q85:Q88">
    <cfRule type="cellIs" dxfId="3627" priority="2312" stopIfTrue="1" operator="lessThan">
      <formula>0</formula>
    </cfRule>
  </conditionalFormatting>
  <conditionalFormatting sqref="Q89">
    <cfRule type="cellIs" dxfId="3626" priority="2311" stopIfTrue="1" operator="lessThan">
      <formula>0</formula>
    </cfRule>
  </conditionalFormatting>
  <conditionalFormatting sqref="Q103">
    <cfRule type="cellIs" dxfId="3625" priority="2310" stopIfTrue="1" operator="lessThan">
      <formula>0</formula>
    </cfRule>
  </conditionalFormatting>
  <conditionalFormatting sqref="Q104:Q107">
    <cfRule type="cellIs" dxfId="3624" priority="2309" stopIfTrue="1" operator="lessThan">
      <formula>0</formula>
    </cfRule>
  </conditionalFormatting>
  <conditionalFormatting sqref="Q108">
    <cfRule type="cellIs" dxfId="3623" priority="2308" stopIfTrue="1" operator="lessThan">
      <formula>0</formula>
    </cfRule>
  </conditionalFormatting>
  <conditionalFormatting sqref="Q112">
    <cfRule type="cellIs" dxfId="3622" priority="2307" stopIfTrue="1" operator="lessThan">
      <formula>0</formula>
    </cfRule>
  </conditionalFormatting>
  <conditionalFormatting sqref="Q109">
    <cfRule type="cellIs" dxfId="3621" priority="2306" stopIfTrue="1" operator="lessThan">
      <formula>0</formula>
    </cfRule>
  </conditionalFormatting>
  <conditionalFormatting sqref="Q110">
    <cfRule type="cellIs" dxfId="3620" priority="2305" stopIfTrue="1" operator="lessThan">
      <formula>0</formula>
    </cfRule>
  </conditionalFormatting>
  <conditionalFormatting sqref="Q111">
    <cfRule type="cellIs" dxfId="3619" priority="2304" stopIfTrue="1" operator="lessThan">
      <formula>0</formula>
    </cfRule>
  </conditionalFormatting>
  <conditionalFormatting sqref="Q115:R115 Q114 Q116:Q118">
    <cfRule type="cellIs" dxfId="3618" priority="2303" stopIfTrue="1" operator="lessThan">
      <formula>0</formula>
    </cfRule>
  </conditionalFormatting>
  <conditionalFormatting sqref="Q120:R121 Q122:Q125 Q119">
    <cfRule type="cellIs" dxfId="3617" priority="2302" stopIfTrue="1" operator="lessThan">
      <formula>0</formula>
    </cfRule>
  </conditionalFormatting>
  <conditionalFormatting sqref="Q126:Q128">
    <cfRule type="cellIs" dxfId="3616" priority="2301" stopIfTrue="1" operator="lessThan">
      <formula>0</formula>
    </cfRule>
  </conditionalFormatting>
  <conditionalFormatting sqref="Q129:Q133">
    <cfRule type="cellIs" dxfId="3615" priority="2300" stopIfTrue="1" operator="lessThan">
      <formula>0</formula>
    </cfRule>
  </conditionalFormatting>
  <conditionalFormatting sqref="Q134:Q140">
    <cfRule type="cellIs" dxfId="3614" priority="2299" stopIfTrue="1" operator="lessThan">
      <formula>0</formula>
    </cfRule>
  </conditionalFormatting>
  <conditionalFormatting sqref="Q141:Q143">
    <cfRule type="cellIs" dxfId="3613" priority="2298" stopIfTrue="1" operator="lessThan">
      <formula>0</formula>
    </cfRule>
  </conditionalFormatting>
  <conditionalFormatting sqref="Q146:Q150">
    <cfRule type="cellIs" dxfId="3612" priority="2297" stopIfTrue="1" operator="lessThan">
      <formula>0</formula>
    </cfRule>
  </conditionalFormatting>
  <conditionalFormatting sqref="Q151:Q157">
    <cfRule type="cellIs" dxfId="3611" priority="2296" stopIfTrue="1" operator="lessThan">
      <formula>0</formula>
    </cfRule>
  </conditionalFormatting>
  <conditionalFormatting sqref="Q160:R160 Q158:Q159">
    <cfRule type="cellIs" dxfId="3610" priority="2295" stopIfTrue="1" operator="lessThan">
      <formula>0</formula>
    </cfRule>
  </conditionalFormatting>
  <conditionalFormatting sqref="Q161:Q165">
    <cfRule type="cellIs" dxfId="3609" priority="2294" stopIfTrue="1" operator="lessThan">
      <formula>0</formula>
    </cfRule>
  </conditionalFormatting>
  <conditionalFormatting sqref="Q166:Q172">
    <cfRule type="cellIs" dxfId="3608" priority="2293" stopIfTrue="1" operator="lessThan">
      <formula>0</formula>
    </cfRule>
  </conditionalFormatting>
  <conditionalFormatting sqref="Q173:Q175">
    <cfRule type="cellIs" dxfId="3607" priority="2292" stopIfTrue="1" operator="lessThan">
      <formula>0</formula>
    </cfRule>
  </conditionalFormatting>
  <conditionalFormatting sqref="Q180:R183 Q184">
    <cfRule type="cellIs" dxfId="3606" priority="2291" stopIfTrue="1" operator="lessThan">
      <formula>0</formula>
    </cfRule>
  </conditionalFormatting>
  <conditionalFormatting sqref="Q191:R191 Q185:Q190">
    <cfRule type="cellIs" dxfId="3605" priority="2290" stopIfTrue="1" operator="lessThan">
      <formula>0</formula>
    </cfRule>
  </conditionalFormatting>
  <conditionalFormatting sqref="Q192:R194">
    <cfRule type="cellIs" dxfId="3604" priority="2289" stopIfTrue="1" operator="lessThan">
      <formula>0</formula>
    </cfRule>
  </conditionalFormatting>
  <conditionalFormatting sqref="Q199:R199 Q195:Q197">
    <cfRule type="cellIs" dxfId="3603" priority="2288" stopIfTrue="1" operator="lessThan">
      <formula>0</formula>
    </cfRule>
  </conditionalFormatting>
  <conditionalFormatting sqref="Q200:R203">
    <cfRule type="cellIs" dxfId="3602" priority="2287" stopIfTrue="1" operator="lessThan">
      <formula>0</formula>
    </cfRule>
  </conditionalFormatting>
  <conditionalFormatting sqref="Q218:R218 Q219:Q221">
    <cfRule type="cellIs" dxfId="3601" priority="2284" stopIfTrue="1" operator="lessThan">
      <formula>0</formula>
    </cfRule>
  </conditionalFormatting>
  <conditionalFormatting sqref="Q222">
    <cfRule type="cellIs" dxfId="3600" priority="2283" stopIfTrue="1" operator="lessThan">
      <formula>0</formula>
    </cfRule>
  </conditionalFormatting>
  <conditionalFormatting sqref="Q232:Q233">
    <cfRule type="cellIs" dxfId="3599" priority="2281" stopIfTrue="1" operator="lessThan">
      <formula>0</formula>
    </cfRule>
  </conditionalFormatting>
  <conditionalFormatting sqref="Q238:Q239">
    <cfRule type="cellIs" dxfId="3598" priority="2280" stopIfTrue="1" operator="lessThan">
      <formula>0</formula>
    </cfRule>
  </conditionalFormatting>
  <conditionalFormatting sqref="Q240:Q243">
    <cfRule type="cellIs" dxfId="3597" priority="2279" stopIfTrue="1" operator="lessThan">
      <formula>0</formula>
    </cfRule>
  </conditionalFormatting>
  <conditionalFormatting sqref="Q248">
    <cfRule type="cellIs" dxfId="3596" priority="2278" stopIfTrue="1" operator="lessThan">
      <formula>0</formula>
    </cfRule>
  </conditionalFormatting>
  <conditionalFormatting sqref="Q261 Q266">
    <cfRule type="cellIs" dxfId="3595" priority="2275" stopIfTrue="1" operator="lessThan">
      <formula>0</formula>
    </cfRule>
  </conditionalFormatting>
  <conditionalFormatting sqref="Q267">
    <cfRule type="cellIs" dxfId="3594" priority="2274" stopIfTrue="1" operator="lessThan">
      <formula>0</formula>
    </cfRule>
  </conditionalFormatting>
  <conditionalFormatting sqref="Q176:R178">
    <cfRule type="cellIs" dxfId="3593" priority="2270" stopIfTrue="1" operator="lessThan">
      <formula>0</formula>
    </cfRule>
  </conditionalFormatting>
  <conditionalFormatting sqref="Q400:R401">
    <cfRule type="cellIs" dxfId="3592" priority="2235" stopIfTrue="1" operator="lessThan">
      <formula>0</formula>
    </cfRule>
  </conditionalFormatting>
  <conditionalFormatting sqref="Q234:Q235">
    <cfRule type="cellIs" dxfId="3591" priority="2151" stopIfTrue="1" operator="lessThan">
      <formula>0</formula>
    </cfRule>
  </conditionalFormatting>
  <conditionalFormatting sqref="Q198">
    <cfRule type="cellIs" dxfId="3590" priority="2166" stopIfTrue="1" operator="lessThan">
      <formula>0</formula>
    </cfRule>
  </conditionalFormatting>
  <conditionalFormatting sqref="Q204:R205">
    <cfRule type="cellIs" dxfId="3589" priority="2165" stopIfTrue="1" operator="lessThan">
      <formula>0</formula>
    </cfRule>
  </conditionalFormatting>
  <conditionalFormatting sqref="Q206:R206">
    <cfRule type="cellIs" dxfId="3588" priority="2164" stopIfTrue="1" operator="lessThan">
      <formula>0</formula>
    </cfRule>
  </conditionalFormatting>
  <conditionalFormatting sqref="Q207:R208">
    <cfRule type="cellIs" dxfId="3587" priority="2163" stopIfTrue="1" operator="lessThan">
      <formula>0</formula>
    </cfRule>
  </conditionalFormatting>
  <conditionalFormatting sqref="Q209:R210">
    <cfRule type="cellIs" dxfId="3586" priority="2162" stopIfTrue="1" operator="lessThan">
      <formula>0</formula>
    </cfRule>
  </conditionalFormatting>
  <conditionalFormatting sqref="Q211:R212">
    <cfRule type="cellIs" dxfId="3585" priority="2161" stopIfTrue="1" operator="lessThan">
      <formula>0</formula>
    </cfRule>
  </conditionalFormatting>
  <conditionalFormatting sqref="Q213:R213">
    <cfRule type="cellIs" dxfId="3584" priority="2160" stopIfTrue="1" operator="lessThan">
      <formula>0</formula>
    </cfRule>
  </conditionalFormatting>
  <conditionalFormatting sqref="Q214:R215">
    <cfRule type="cellIs" dxfId="3583" priority="2159" stopIfTrue="1" operator="lessThan">
      <formula>0</formula>
    </cfRule>
  </conditionalFormatting>
  <conditionalFormatting sqref="Q216:R217">
    <cfRule type="cellIs" dxfId="3582" priority="2158" stopIfTrue="1" operator="lessThan">
      <formula>0</formula>
    </cfRule>
  </conditionalFormatting>
  <conditionalFormatting sqref="Q223:Q224">
    <cfRule type="cellIs" dxfId="3581" priority="2157" stopIfTrue="1" operator="lessThan">
      <formula>0</formula>
    </cfRule>
  </conditionalFormatting>
  <conditionalFormatting sqref="Q225">
    <cfRule type="cellIs" dxfId="3580" priority="2156" stopIfTrue="1" operator="lessThan">
      <formula>0</formula>
    </cfRule>
  </conditionalFormatting>
  <conditionalFormatting sqref="Q226:Q227">
    <cfRule type="cellIs" dxfId="3579" priority="2155" stopIfTrue="1" operator="lessThan">
      <formula>0</formula>
    </cfRule>
  </conditionalFormatting>
  <conditionalFormatting sqref="Q228:Q229">
    <cfRule type="cellIs" dxfId="3578" priority="2153" stopIfTrue="1" operator="lessThan">
      <formula>0</formula>
    </cfRule>
  </conditionalFormatting>
  <conditionalFormatting sqref="Q230:Q231">
    <cfRule type="cellIs" dxfId="3577" priority="2152" stopIfTrue="1" operator="lessThan">
      <formula>0</formula>
    </cfRule>
  </conditionalFormatting>
  <conditionalFormatting sqref="Q236:Q237">
    <cfRule type="cellIs" dxfId="3576" priority="2150" stopIfTrue="1" operator="lessThan">
      <formula>0</formula>
    </cfRule>
  </conditionalFormatting>
  <conditionalFormatting sqref="Q244:Q245">
    <cfRule type="cellIs" dxfId="3575" priority="2149" stopIfTrue="1" operator="lessThan">
      <formula>0</formula>
    </cfRule>
  </conditionalFormatting>
  <conditionalFormatting sqref="Q246:Q247">
    <cfRule type="cellIs" dxfId="3574" priority="2148" stopIfTrue="1" operator="lessThan">
      <formula>0</formula>
    </cfRule>
  </conditionalFormatting>
  <conditionalFormatting sqref="Q249:Q250">
    <cfRule type="cellIs" dxfId="3573" priority="2147" stopIfTrue="1" operator="lessThan">
      <formula>0</formula>
    </cfRule>
  </conditionalFormatting>
  <conditionalFormatting sqref="Q251:Q252">
    <cfRule type="cellIs" dxfId="3572" priority="2146" stopIfTrue="1" operator="lessThan">
      <formula>0</formula>
    </cfRule>
  </conditionalFormatting>
  <conditionalFormatting sqref="Q253:Q254">
    <cfRule type="cellIs" dxfId="3571" priority="2145" stopIfTrue="1" operator="lessThan">
      <formula>0</formula>
    </cfRule>
  </conditionalFormatting>
  <conditionalFormatting sqref="Q255:Q256">
    <cfRule type="cellIs" dxfId="3570" priority="2144" stopIfTrue="1" operator="lessThan">
      <formula>0</formula>
    </cfRule>
  </conditionalFormatting>
  <conditionalFormatting sqref="Q257:Q258">
    <cfRule type="cellIs" dxfId="3569" priority="2143" stopIfTrue="1" operator="lessThan">
      <formula>0</formula>
    </cfRule>
  </conditionalFormatting>
  <conditionalFormatting sqref="Q259:Q260">
    <cfRule type="cellIs" dxfId="3568" priority="2142" stopIfTrue="1" operator="lessThan">
      <formula>0</formula>
    </cfRule>
  </conditionalFormatting>
  <conditionalFormatting sqref="Q262:Q263">
    <cfRule type="cellIs" dxfId="3567" priority="2141" stopIfTrue="1" operator="lessThan">
      <formula>0</formula>
    </cfRule>
  </conditionalFormatting>
  <conditionalFormatting sqref="Q264:Q265">
    <cfRule type="cellIs" dxfId="3566" priority="2140" stopIfTrue="1" operator="lessThan">
      <formula>0</formula>
    </cfRule>
  </conditionalFormatting>
  <conditionalFormatting sqref="Q271:R271">
    <cfRule type="cellIs" dxfId="3565" priority="2137" stopIfTrue="1" operator="lessThan">
      <formula>0</formula>
    </cfRule>
  </conditionalFormatting>
  <conditionalFormatting sqref="Q272:R273">
    <cfRule type="cellIs" dxfId="3564" priority="2136" stopIfTrue="1" operator="lessThan">
      <formula>0</formula>
    </cfRule>
  </conditionalFormatting>
  <conditionalFormatting sqref="Q274:R275">
    <cfRule type="cellIs" dxfId="3563" priority="2135" stopIfTrue="1" operator="lessThan">
      <formula>0</formula>
    </cfRule>
  </conditionalFormatting>
  <conditionalFormatting sqref="Q276:R276">
    <cfRule type="cellIs" dxfId="3562" priority="2134" stopIfTrue="1" operator="lessThan">
      <formula>0</formula>
    </cfRule>
  </conditionalFormatting>
  <conditionalFormatting sqref="Q277:R278">
    <cfRule type="cellIs" dxfId="3561" priority="2133" stopIfTrue="1" operator="lessThan">
      <formula>0</formula>
    </cfRule>
  </conditionalFormatting>
  <conditionalFormatting sqref="Q279:R280">
    <cfRule type="cellIs" dxfId="3560" priority="2132" stopIfTrue="1" operator="lessThan">
      <formula>0</formula>
    </cfRule>
  </conditionalFormatting>
  <conditionalFormatting sqref="Q281:R282">
    <cfRule type="cellIs" dxfId="3559" priority="2131" stopIfTrue="1" operator="lessThan">
      <formula>0</formula>
    </cfRule>
  </conditionalFormatting>
  <conditionalFormatting sqref="Q283:Q284">
    <cfRule type="cellIs" dxfId="3558" priority="2130" stopIfTrue="1" operator="lessThan">
      <formula>0</formula>
    </cfRule>
  </conditionalFormatting>
  <conditionalFormatting sqref="Q294:Q295">
    <cfRule type="cellIs" dxfId="3557" priority="2129" stopIfTrue="1" operator="lessThan">
      <formula>0</formula>
    </cfRule>
  </conditionalFormatting>
  <conditionalFormatting sqref="Q296:Q297">
    <cfRule type="cellIs" dxfId="3556" priority="2128" stopIfTrue="1" operator="lessThan">
      <formula>0</formula>
    </cfRule>
  </conditionalFormatting>
  <conditionalFormatting sqref="Q288">
    <cfRule type="cellIs" dxfId="3555" priority="2127" stopIfTrue="1" operator="lessThan">
      <formula>0</formula>
    </cfRule>
  </conditionalFormatting>
  <conditionalFormatting sqref="Q291:Q292">
    <cfRule type="cellIs" dxfId="3554" priority="2126" stopIfTrue="1" operator="lessThan">
      <formula>0</formula>
    </cfRule>
  </conditionalFormatting>
  <conditionalFormatting sqref="Q298:Q299 Q301">
    <cfRule type="cellIs" dxfId="3553" priority="2125" stopIfTrue="1" operator="lessThan">
      <formula>0</formula>
    </cfRule>
  </conditionalFormatting>
  <conditionalFormatting sqref="Q302:Q305">
    <cfRule type="cellIs" dxfId="3552" priority="2124" stopIfTrue="1" operator="lessThan">
      <formula>0</formula>
    </cfRule>
  </conditionalFormatting>
  <conditionalFormatting sqref="Q300">
    <cfRule type="cellIs" dxfId="3551" priority="2122" stopIfTrue="1" operator="lessThan">
      <formula>0</formula>
    </cfRule>
  </conditionalFormatting>
  <conditionalFormatting sqref="Q306:Q307 Q309">
    <cfRule type="cellIs" dxfId="3550" priority="2121" stopIfTrue="1" operator="lessThan">
      <formula>0</formula>
    </cfRule>
  </conditionalFormatting>
  <conditionalFormatting sqref="Q310:Q313">
    <cfRule type="cellIs" dxfId="3549" priority="2120" stopIfTrue="1" operator="lessThan">
      <formula>0</formula>
    </cfRule>
  </conditionalFormatting>
  <conditionalFormatting sqref="Q308">
    <cfRule type="cellIs" dxfId="3548" priority="2118" stopIfTrue="1" operator="lessThan">
      <formula>0</formula>
    </cfRule>
  </conditionalFormatting>
  <conditionalFormatting sqref="Q314:Q315 Q317">
    <cfRule type="cellIs" dxfId="3547" priority="2117" stopIfTrue="1" operator="lessThan">
      <formula>0</formula>
    </cfRule>
  </conditionalFormatting>
  <conditionalFormatting sqref="Q318:Q321">
    <cfRule type="cellIs" dxfId="3546" priority="2116" stopIfTrue="1" operator="lessThan">
      <formula>0</formula>
    </cfRule>
  </conditionalFormatting>
  <conditionalFormatting sqref="Q316">
    <cfRule type="cellIs" dxfId="3545" priority="2114" stopIfTrue="1" operator="lessThan">
      <formula>0</formula>
    </cfRule>
  </conditionalFormatting>
  <conditionalFormatting sqref="Q322:R322 Q325 Q323">
    <cfRule type="cellIs" dxfId="3544" priority="2113" stopIfTrue="1" operator="lessThan">
      <formula>0</formula>
    </cfRule>
  </conditionalFormatting>
  <conditionalFormatting sqref="Q327:R329 Q326">
    <cfRule type="cellIs" dxfId="3543" priority="2112" stopIfTrue="1" operator="lessThan">
      <formula>0</formula>
    </cfRule>
  </conditionalFormatting>
  <conditionalFormatting sqref="Q324">
    <cfRule type="cellIs" dxfId="3542" priority="2110" stopIfTrue="1" operator="lessThan">
      <formula>0</formula>
    </cfRule>
  </conditionalFormatting>
  <conditionalFormatting sqref="Q330:R330 Q333 Q331">
    <cfRule type="cellIs" dxfId="3541" priority="2109" stopIfTrue="1" operator="lessThan">
      <formula>0</formula>
    </cfRule>
  </conditionalFormatting>
  <conditionalFormatting sqref="Q334:Q335">
    <cfRule type="cellIs" dxfId="3540" priority="2108" stopIfTrue="1" operator="lessThan">
      <formula>0</formula>
    </cfRule>
  </conditionalFormatting>
  <conditionalFormatting sqref="Q332">
    <cfRule type="cellIs" dxfId="3539" priority="2106" stopIfTrue="1" operator="lessThan">
      <formula>0</formula>
    </cfRule>
  </conditionalFormatting>
  <conditionalFormatting sqref="Q338:Q339 Q341">
    <cfRule type="cellIs" dxfId="3538" priority="2105" stopIfTrue="1" operator="lessThan">
      <formula>0</formula>
    </cfRule>
  </conditionalFormatting>
  <conditionalFormatting sqref="Q344:R345 Q342:Q343">
    <cfRule type="cellIs" dxfId="3537" priority="2104" stopIfTrue="1" operator="lessThan">
      <formula>0</formula>
    </cfRule>
  </conditionalFormatting>
  <conditionalFormatting sqref="Q340">
    <cfRule type="cellIs" dxfId="3536" priority="2102" stopIfTrue="1" operator="lessThan">
      <formula>0</formula>
    </cfRule>
  </conditionalFormatting>
  <conditionalFormatting sqref="Q346:Q347 Q349">
    <cfRule type="cellIs" dxfId="3535" priority="2101" stopIfTrue="1" operator="lessThan">
      <formula>0</formula>
    </cfRule>
  </conditionalFormatting>
  <conditionalFormatting sqref="Q350:Q353">
    <cfRule type="cellIs" dxfId="3534" priority="2100" stopIfTrue="1" operator="lessThan">
      <formula>0</formula>
    </cfRule>
  </conditionalFormatting>
  <conditionalFormatting sqref="Q348">
    <cfRule type="cellIs" dxfId="3533" priority="2098" stopIfTrue="1" operator="lessThan">
      <formula>0</formula>
    </cfRule>
  </conditionalFormatting>
  <conditionalFormatting sqref="Q354:Q355 Q357">
    <cfRule type="cellIs" dxfId="3532" priority="2097" stopIfTrue="1" operator="lessThan">
      <formula>0</formula>
    </cfRule>
  </conditionalFormatting>
  <conditionalFormatting sqref="Q358:Q361">
    <cfRule type="cellIs" dxfId="3531" priority="2096" stopIfTrue="1" operator="lessThan">
      <formula>0</formula>
    </cfRule>
  </conditionalFormatting>
  <conditionalFormatting sqref="Q356">
    <cfRule type="cellIs" dxfId="3530" priority="2094" stopIfTrue="1" operator="lessThan">
      <formula>0</formula>
    </cfRule>
  </conditionalFormatting>
  <conditionalFormatting sqref="Q362:Q363 Q365">
    <cfRule type="cellIs" dxfId="3529" priority="2093" stopIfTrue="1" operator="lessThan">
      <formula>0</formula>
    </cfRule>
  </conditionalFormatting>
  <conditionalFormatting sqref="Q366:Q369">
    <cfRule type="cellIs" dxfId="3528" priority="2092" stopIfTrue="1" operator="lessThan">
      <formula>0</formula>
    </cfRule>
  </conditionalFormatting>
  <conditionalFormatting sqref="Q364">
    <cfRule type="cellIs" dxfId="3527" priority="2090" stopIfTrue="1" operator="lessThan">
      <formula>0</formula>
    </cfRule>
  </conditionalFormatting>
  <conditionalFormatting sqref="Q370:Q371 Q373">
    <cfRule type="cellIs" dxfId="3526" priority="2089" stopIfTrue="1" operator="lessThan">
      <formula>0</formula>
    </cfRule>
  </conditionalFormatting>
  <conditionalFormatting sqref="Q374:Q377">
    <cfRule type="cellIs" dxfId="3525" priority="2088" stopIfTrue="1" operator="lessThan">
      <formula>0</formula>
    </cfRule>
  </conditionalFormatting>
  <conditionalFormatting sqref="Q372">
    <cfRule type="cellIs" dxfId="3524" priority="2086" stopIfTrue="1" operator="lessThan">
      <formula>0</formula>
    </cfRule>
  </conditionalFormatting>
  <conditionalFormatting sqref="Q384:R385 Q387:R387">
    <cfRule type="cellIs" dxfId="3523" priority="2085" stopIfTrue="1" operator="lessThan">
      <formula>0</formula>
    </cfRule>
  </conditionalFormatting>
  <conditionalFormatting sqref="Q388:R391">
    <cfRule type="cellIs" dxfId="3522" priority="2084" stopIfTrue="1" operator="lessThan">
      <formula>0</formula>
    </cfRule>
  </conditionalFormatting>
  <conditionalFormatting sqref="R386">
    <cfRule type="cellIs" dxfId="3521" priority="2083" stopIfTrue="1" operator="lessThan">
      <formula>0</formula>
    </cfRule>
  </conditionalFormatting>
  <conditionalFormatting sqref="Q386">
    <cfRule type="cellIs" dxfId="3520" priority="2082" stopIfTrue="1" operator="lessThan">
      <formula>0</formula>
    </cfRule>
  </conditionalFormatting>
  <conditionalFormatting sqref="Q378">
    <cfRule type="cellIs" dxfId="3519" priority="2081" stopIfTrue="1" operator="lessThan">
      <formula>0</formula>
    </cfRule>
  </conditionalFormatting>
  <conditionalFormatting sqref="Q379:Q382">
    <cfRule type="cellIs" dxfId="3518" priority="2080" stopIfTrue="1" operator="lessThan">
      <formula>0</formula>
    </cfRule>
  </conditionalFormatting>
  <conditionalFormatting sqref="Q392:R393 Q395:R395">
    <cfRule type="cellIs" dxfId="3517" priority="2079" stopIfTrue="1" operator="lessThan">
      <formula>0</formula>
    </cfRule>
  </conditionalFormatting>
  <conditionalFormatting sqref="Q396:R399">
    <cfRule type="cellIs" dxfId="3516" priority="2078" stopIfTrue="1" operator="lessThan">
      <formula>0</formula>
    </cfRule>
  </conditionalFormatting>
  <conditionalFormatting sqref="R394">
    <cfRule type="cellIs" dxfId="3515" priority="2077" stopIfTrue="1" operator="lessThan">
      <formula>0</formula>
    </cfRule>
  </conditionalFormatting>
  <conditionalFormatting sqref="Q394">
    <cfRule type="cellIs" dxfId="3514" priority="2076" stopIfTrue="1" operator="lessThan">
      <formula>0</formula>
    </cfRule>
  </conditionalFormatting>
  <conditionalFormatting sqref="Q410:R411 Q413:R413">
    <cfRule type="cellIs" dxfId="3513" priority="2075" stopIfTrue="1" operator="lessThan">
      <formula>0</formula>
    </cfRule>
  </conditionalFormatting>
  <conditionalFormatting sqref="Q414:R414 Q417:R417 Q415:Q416">
    <cfRule type="cellIs" dxfId="3512" priority="2074" stopIfTrue="1" operator="lessThan">
      <formula>0</formula>
    </cfRule>
  </conditionalFormatting>
  <conditionalFormatting sqref="R412">
    <cfRule type="cellIs" dxfId="3511" priority="2073" stopIfTrue="1" operator="lessThan">
      <formula>0</formula>
    </cfRule>
  </conditionalFormatting>
  <conditionalFormatting sqref="Q412">
    <cfRule type="cellIs" dxfId="3510" priority="2072" stopIfTrue="1" operator="lessThan">
      <formula>0</formula>
    </cfRule>
  </conditionalFormatting>
  <conditionalFormatting sqref="Q418:R419 Q421:R421">
    <cfRule type="cellIs" dxfId="3509" priority="2071" stopIfTrue="1" operator="lessThan">
      <formula>0</formula>
    </cfRule>
  </conditionalFormatting>
  <conditionalFormatting sqref="Q422:R425">
    <cfRule type="cellIs" dxfId="3508" priority="2070" stopIfTrue="1" operator="lessThan">
      <formula>0</formula>
    </cfRule>
  </conditionalFormatting>
  <conditionalFormatting sqref="R420">
    <cfRule type="cellIs" dxfId="3507" priority="2069" stopIfTrue="1" operator="lessThan">
      <formula>0</formula>
    </cfRule>
  </conditionalFormatting>
  <conditionalFormatting sqref="Q420">
    <cfRule type="cellIs" dxfId="3506" priority="2068" stopIfTrue="1" operator="lessThan">
      <formula>0</formula>
    </cfRule>
  </conditionalFormatting>
  <conditionalFormatting sqref="Q426:R427 Q429:R429">
    <cfRule type="cellIs" dxfId="3505" priority="2067" stopIfTrue="1" operator="lessThan">
      <formula>0</formula>
    </cfRule>
  </conditionalFormatting>
  <conditionalFormatting sqref="Q430:R433">
    <cfRule type="cellIs" dxfId="3504" priority="2066" stopIfTrue="1" operator="lessThan">
      <formula>0</formula>
    </cfRule>
  </conditionalFormatting>
  <conditionalFormatting sqref="R428">
    <cfRule type="cellIs" dxfId="3503" priority="2065" stopIfTrue="1" operator="lessThan">
      <formula>0</formula>
    </cfRule>
  </conditionalFormatting>
  <conditionalFormatting sqref="Q428">
    <cfRule type="cellIs" dxfId="3502" priority="2064" stopIfTrue="1" operator="lessThan">
      <formula>0</formula>
    </cfRule>
  </conditionalFormatting>
  <conditionalFormatting sqref="Q434:R435 Q437:R437">
    <cfRule type="cellIs" dxfId="3501" priority="2063" stopIfTrue="1" operator="lessThan">
      <formula>0</formula>
    </cfRule>
  </conditionalFormatting>
  <conditionalFormatting sqref="Q438:R441">
    <cfRule type="cellIs" dxfId="3500" priority="2062" stopIfTrue="1" operator="lessThan">
      <formula>0</formula>
    </cfRule>
  </conditionalFormatting>
  <conditionalFormatting sqref="R436">
    <cfRule type="cellIs" dxfId="3499" priority="2061" stopIfTrue="1" operator="lessThan">
      <formula>0</formula>
    </cfRule>
  </conditionalFormatting>
  <conditionalFormatting sqref="Q436">
    <cfRule type="cellIs" dxfId="3498" priority="2060" stopIfTrue="1" operator="lessThan">
      <formula>0</formula>
    </cfRule>
  </conditionalFormatting>
  <conditionalFormatting sqref="Q442:R443 Q445:R445">
    <cfRule type="cellIs" dxfId="3497" priority="2059" stopIfTrue="1" operator="lessThan">
      <formula>0</formula>
    </cfRule>
  </conditionalFormatting>
  <conditionalFormatting sqref="Q446:R449">
    <cfRule type="cellIs" dxfId="3496" priority="2058" stopIfTrue="1" operator="lessThan">
      <formula>0</formula>
    </cfRule>
  </conditionalFormatting>
  <conditionalFormatting sqref="R444">
    <cfRule type="cellIs" dxfId="3495" priority="2057" stopIfTrue="1" operator="lessThan">
      <formula>0</formula>
    </cfRule>
  </conditionalFormatting>
  <conditionalFormatting sqref="Q444">
    <cfRule type="cellIs" dxfId="3494" priority="2056" stopIfTrue="1" operator="lessThan">
      <formula>0</formula>
    </cfRule>
  </conditionalFormatting>
  <conditionalFormatting sqref="Q450:R451 Q453:R453">
    <cfRule type="cellIs" dxfId="3493" priority="2055" stopIfTrue="1" operator="lessThan">
      <formula>0</formula>
    </cfRule>
  </conditionalFormatting>
  <conditionalFormatting sqref="Q454:R457">
    <cfRule type="cellIs" dxfId="3492" priority="2054" stopIfTrue="1" operator="lessThan">
      <formula>0</formula>
    </cfRule>
  </conditionalFormatting>
  <conditionalFormatting sqref="R452">
    <cfRule type="cellIs" dxfId="3491" priority="2053" stopIfTrue="1" operator="lessThan">
      <formula>0</formula>
    </cfRule>
  </conditionalFormatting>
  <conditionalFormatting sqref="Q452">
    <cfRule type="cellIs" dxfId="3490" priority="2052" stopIfTrue="1" operator="lessThan">
      <formula>0</formula>
    </cfRule>
  </conditionalFormatting>
  <conditionalFormatting sqref="Q458:R459 Q461:R461">
    <cfRule type="cellIs" dxfId="3489" priority="2051" stopIfTrue="1" operator="lessThan">
      <formula>0</formula>
    </cfRule>
  </conditionalFormatting>
  <conditionalFormatting sqref="Q462:R465">
    <cfRule type="cellIs" dxfId="3488" priority="2050" stopIfTrue="1" operator="lessThan">
      <formula>0</formula>
    </cfRule>
  </conditionalFormatting>
  <conditionalFormatting sqref="R460">
    <cfRule type="cellIs" dxfId="3487" priority="2049" stopIfTrue="1" operator="lessThan">
      <formula>0</formula>
    </cfRule>
  </conditionalFormatting>
  <conditionalFormatting sqref="Q460">
    <cfRule type="cellIs" dxfId="3486" priority="2048" stopIfTrue="1" operator="lessThan">
      <formula>0</formula>
    </cfRule>
  </conditionalFormatting>
  <conditionalFormatting sqref="Q466:R467 Q469:R469">
    <cfRule type="cellIs" dxfId="3485" priority="2047" stopIfTrue="1" operator="lessThan">
      <formula>0</formula>
    </cfRule>
  </conditionalFormatting>
  <conditionalFormatting sqref="Q470:R473">
    <cfRule type="cellIs" dxfId="3484" priority="2046" stopIfTrue="1" operator="lessThan">
      <formula>0</formula>
    </cfRule>
  </conditionalFormatting>
  <conditionalFormatting sqref="R468">
    <cfRule type="cellIs" dxfId="3483" priority="2045" stopIfTrue="1" operator="lessThan">
      <formula>0</formula>
    </cfRule>
  </conditionalFormatting>
  <conditionalFormatting sqref="Q468">
    <cfRule type="cellIs" dxfId="3482" priority="2044" stopIfTrue="1" operator="lessThan">
      <formula>0</formula>
    </cfRule>
  </conditionalFormatting>
  <conditionalFormatting sqref="Q474:R475 Q477:R477">
    <cfRule type="cellIs" dxfId="3481" priority="2043" stopIfTrue="1" operator="lessThan">
      <formula>0</formula>
    </cfRule>
  </conditionalFormatting>
  <conditionalFormatting sqref="Q478:R481">
    <cfRule type="cellIs" dxfId="3480" priority="2042" stopIfTrue="1" operator="lessThan">
      <formula>0</formula>
    </cfRule>
  </conditionalFormatting>
  <conditionalFormatting sqref="R476">
    <cfRule type="cellIs" dxfId="3479" priority="2041" stopIfTrue="1" operator="lessThan">
      <formula>0</formula>
    </cfRule>
  </conditionalFormatting>
  <conditionalFormatting sqref="Q476">
    <cfRule type="cellIs" dxfId="3478" priority="2040" stopIfTrue="1" operator="lessThan">
      <formula>0</formula>
    </cfRule>
  </conditionalFormatting>
  <conditionalFormatting sqref="Q482:R483 Q485:R485">
    <cfRule type="cellIs" dxfId="3477" priority="2039" stopIfTrue="1" operator="lessThan">
      <formula>0</formula>
    </cfRule>
  </conditionalFormatting>
  <conditionalFormatting sqref="Q486:R489">
    <cfRule type="cellIs" dxfId="3476" priority="2038" stopIfTrue="1" operator="lessThan">
      <formula>0</formula>
    </cfRule>
  </conditionalFormatting>
  <conditionalFormatting sqref="R484">
    <cfRule type="cellIs" dxfId="3475" priority="2037" stopIfTrue="1" operator="lessThan">
      <formula>0</formula>
    </cfRule>
  </conditionalFormatting>
  <conditionalFormatting sqref="Q484">
    <cfRule type="cellIs" dxfId="3474" priority="2036" stopIfTrue="1" operator="lessThan">
      <formula>0</formula>
    </cfRule>
  </conditionalFormatting>
  <conditionalFormatting sqref="Q490:R491 Q493:R493">
    <cfRule type="cellIs" dxfId="3473" priority="2035" stopIfTrue="1" operator="lessThan">
      <formula>0</formula>
    </cfRule>
  </conditionalFormatting>
  <conditionalFormatting sqref="Q494:R497">
    <cfRule type="cellIs" dxfId="3472" priority="2034" stopIfTrue="1" operator="lessThan">
      <formula>0</formula>
    </cfRule>
  </conditionalFormatting>
  <conditionalFormatting sqref="R492">
    <cfRule type="cellIs" dxfId="3471" priority="2033" stopIfTrue="1" operator="lessThan">
      <formula>0</formula>
    </cfRule>
  </conditionalFormatting>
  <conditionalFormatting sqref="Q492">
    <cfRule type="cellIs" dxfId="3470" priority="2032" stopIfTrue="1" operator="lessThan">
      <formula>0</formula>
    </cfRule>
  </conditionalFormatting>
  <conditionalFormatting sqref="Q498:R499 Q501:R501">
    <cfRule type="cellIs" dxfId="3469" priority="2031" stopIfTrue="1" operator="lessThan">
      <formula>0</formula>
    </cfRule>
  </conditionalFormatting>
  <conditionalFormatting sqref="Q502:R505">
    <cfRule type="cellIs" dxfId="3468" priority="2030" stopIfTrue="1" operator="lessThan">
      <formula>0</formula>
    </cfRule>
  </conditionalFormatting>
  <conditionalFormatting sqref="R500">
    <cfRule type="cellIs" dxfId="3467" priority="2029" stopIfTrue="1" operator="lessThan">
      <formula>0</formula>
    </cfRule>
  </conditionalFormatting>
  <conditionalFormatting sqref="Q500">
    <cfRule type="cellIs" dxfId="3466" priority="2028" stopIfTrue="1" operator="lessThan">
      <formula>0</formula>
    </cfRule>
  </conditionalFormatting>
  <conditionalFormatting sqref="Q506:R507 Q509:R509">
    <cfRule type="cellIs" dxfId="3465" priority="2027" stopIfTrue="1" operator="lessThan">
      <formula>0</formula>
    </cfRule>
  </conditionalFormatting>
  <conditionalFormatting sqref="Q510:R513">
    <cfRule type="cellIs" dxfId="3464" priority="2026" stopIfTrue="1" operator="lessThan">
      <formula>0</formula>
    </cfRule>
  </conditionalFormatting>
  <conditionalFormatting sqref="R508">
    <cfRule type="cellIs" dxfId="3463" priority="2025" stopIfTrue="1" operator="lessThan">
      <formula>0</formula>
    </cfRule>
  </conditionalFormatting>
  <conditionalFormatting sqref="Q508">
    <cfRule type="cellIs" dxfId="3462" priority="2024" stopIfTrue="1" operator="lessThan">
      <formula>0</formula>
    </cfRule>
  </conditionalFormatting>
  <conditionalFormatting sqref="Q514:R515 Q517:R517">
    <cfRule type="cellIs" dxfId="3461" priority="2023" stopIfTrue="1" operator="lessThan">
      <formula>0</formula>
    </cfRule>
  </conditionalFormatting>
  <conditionalFormatting sqref="Q518:R521">
    <cfRule type="cellIs" dxfId="3460" priority="2022" stopIfTrue="1" operator="lessThan">
      <formula>0</formula>
    </cfRule>
  </conditionalFormatting>
  <conditionalFormatting sqref="R516">
    <cfRule type="cellIs" dxfId="3459" priority="2021" stopIfTrue="1" operator="lessThan">
      <formula>0</formula>
    </cfRule>
  </conditionalFormatting>
  <conditionalFormatting sqref="Q516">
    <cfRule type="cellIs" dxfId="3458" priority="2020" stopIfTrue="1" operator="lessThan">
      <formula>0</formula>
    </cfRule>
  </conditionalFormatting>
  <conditionalFormatting sqref="Q522:R523 Q525:R525">
    <cfRule type="cellIs" dxfId="3457" priority="2019" stopIfTrue="1" operator="lessThan">
      <formula>0</formula>
    </cfRule>
  </conditionalFormatting>
  <conditionalFormatting sqref="Q526:R529">
    <cfRule type="cellIs" dxfId="3456" priority="2018" stopIfTrue="1" operator="lessThan">
      <formula>0</formula>
    </cfRule>
  </conditionalFormatting>
  <conditionalFormatting sqref="R524">
    <cfRule type="cellIs" dxfId="3455" priority="2017" stopIfTrue="1" operator="lessThan">
      <formula>0</formula>
    </cfRule>
  </conditionalFormatting>
  <conditionalFormatting sqref="Q524">
    <cfRule type="cellIs" dxfId="3454" priority="2016" stopIfTrue="1" operator="lessThan">
      <formula>0</formula>
    </cfRule>
  </conditionalFormatting>
  <conditionalFormatting sqref="Q530:R531 Q533:R533">
    <cfRule type="cellIs" dxfId="3453" priority="2015" stopIfTrue="1" operator="lessThan">
      <formula>0</formula>
    </cfRule>
  </conditionalFormatting>
  <conditionalFormatting sqref="Q534:R537">
    <cfRule type="cellIs" dxfId="3452" priority="2014" stopIfTrue="1" operator="lessThan">
      <formula>0</formula>
    </cfRule>
  </conditionalFormatting>
  <conditionalFormatting sqref="R532">
    <cfRule type="cellIs" dxfId="3451" priority="2013" stopIfTrue="1" operator="lessThan">
      <formula>0</formula>
    </cfRule>
  </conditionalFormatting>
  <conditionalFormatting sqref="Q532">
    <cfRule type="cellIs" dxfId="3450" priority="2012" stopIfTrue="1" operator="lessThan">
      <formula>0</formula>
    </cfRule>
  </conditionalFormatting>
  <conditionalFormatting sqref="Q538:R539 Q541:R541">
    <cfRule type="cellIs" dxfId="3449" priority="2011" stopIfTrue="1" operator="lessThan">
      <formula>0</formula>
    </cfRule>
  </conditionalFormatting>
  <conditionalFormatting sqref="Q542:R545">
    <cfRule type="cellIs" dxfId="3448" priority="2010" stopIfTrue="1" operator="lessThan">
      <formula>0</formula>
    </cfRule>
  </conditionalFormatting>
  <conditionalFormatting sqref="R540">
    <cfRule type="cellIs" dxfId="3447" priority="2009" stopIfTrue="1" operator="lessThan">
      <formula>0</formula>
    </cfRule>
  </conditionalFormatting>
  <conditionalFormatting sqref="Q540">
    <cfRule type="cellIs" dxfId="3446" priority="2008" stopIfTrue="1" operator="lessThan">
      <formula>0</formula>
    </cfRule>
  </conditionalFormatting>
  <conditionalFormatting sqref="Q546:R547 Q549:R549">
    <cfRule type="cellIs" dxfId="3445" priority="2007" stopIfTrue="1" operator="lessThan">
      <formula>0</formula>
    </cfRule>
  </conditionalFormatting>
  <conditionalFormatting sqref="Q550:R553">
    <cfRule type="cellIs" dxfId="3444" priority="2006" stopIfTrue="1" operator="lessThan">
      <formula>0</formula>
    </cfRule>
  </conditionalFormatting>
  <conditionalFormatting sqref="R548">
    <cfRule type="cellIs" dxfId="3443" priority="2005" stopIfTrue="1" operator="lessThan">
      <formula>0</formula>
    </cfRule>
  </conditionalFormatting>
  <conditionalFormatting sqref="Q548">
    <cfRule type="cellIs" dxfId="3442" priority="2004" stopIfTrue="1" operator="lessThan">
      <formula>0</formula>
    </cfRule>
  </conditionalFormatting>
  <conditionalFormatting sqref="Q554:R555 Q557:R557">
    <cfRule type="cellIs" dxfId="3441" priority="2003" stopIfTrue="1" operator="lessThan">
      <formula>0</formula>
    </cfRule>
  </conditionalFormatting>
  <conditionalFormatting sqref="Q558:R561">
    <cfRule type="cellIs" dxfId="3440" priority="2002" stopIfTrue="1" operator="lessThan">
      <formula>0</formula>
    </cfRule>
  </conditionalFormatting>
  <conditionalFormatting sqref="R556">
    <cfRule type="cellIs" dxfId="3439" priority="2001" stopIfTrue="1" operator="lessThan">
      <formula>0</formula>
    </cfRule>
  </conditionalFormatting>
  <conditionalFormatting sqref="Q556">
    <cfRule type="cellIs" dxfId="3438" priority="2000" stopIfTrue="1" operator="lessThan">
      <formula>0</formula>
    </cfRule>
  </conditionalFormatting>
  <conditionalFormatting sqref="Q562:R563 Q565:R565">
    <cfRule type="cellIs" dxfId="3437" priority="1999" stopIfTrue="1" operator="lessThan">
      <formula>0</formula>
    </cfRule>
  </conditionalFormatting>
  <conditionalFormatting sqref="Q566:Q569">
    <cfRule type="cellIs" dxfId="3436" priority="1998" stopIfTrue="1" operator="lessThan">
      <formula>0</formula>
    </cfRule>
  </conditionalFormatting>
  <conditionalFormatting sqref="R564">
    <cfRule type="cellIs" dxfId="3435" priority="1997" stopIfTrue="1" operator="lessThan">
      <formula>0</formula>
    </cfRule>
  </conditionalFormatting>
  <conditionalFormatting sqref="Q564">
    <cfRule type="cellIs" dxfId="3434" priority="1996" stopIfTrue="1" operator="lessThan">
      <formula>0</formula>
    </cfRule>
  </conditionalFormatting>
  <conditionalFormatting sqref="Q570:R570 Q573 Q571">
    <cfRule type="cellIs" dxfId="3433" priority="1995" stopIfTrue="1" operator="lessThan">
      <formula>0</formula>
    </cfRule>
  </conditionalFormatting>
  <conditionalFormatting sqref="Q574:Q577">
    <cfRule type="cellIs" dxfId="3432" priority="1994" stopIfTrue="1" operator="lessThan">
      <formula>0</formula>
    </cfRule>
  </conditionalFormatting>
  <conditionalFormatting sqref="Q572">
    <cfRule type="cellIs" dxfId="3431" priority="1992" stopIfTrue="1" operator="lessThan">
      <formula>0</formula>
    </cfRule>
  </conditionalFormatting>
  <conditionalFormatting sqref="Q581:R581 Q578:Q579">
    <cfRule type="cellIs" dxfId="3430" priority="1991" stopIfTrue="1" operator="lessThan">
      <formula>0</formula>
    </cfRule>
  </conditionalFormatting>
  <conditionalFormatting sqref="Q582:R585">
    <cfRule type="cellIs" dxfId="3429" priority="1990" stopIfTrue="1" operator="lessThan">
      <formula>0</formula>
    </cfRule>
  </conditionalFormatting>
  <conditionalFormatting sqref="Q580">
    <cfRule type="cellIs" dxfId="3428" priority="1988" stopIfTrue="1" operator="lessThan">
      <formula>0</formula>
    </cfRule>
  </conditionalFormatting>
  <conditionalFormatting sqref="Q586:R589">
    <cfRule type="cellIs" dxfId="3427" priority="1987" stopIfTrue="1" operator="lessThan">
      <formula>0</formula>
    </cfRule>
  </conditionalFormatting>
  <conditionalFormatting sqref="Q590:R593">
    <cfRule type="cellIs" dxfId="3426" priority="1986" stopIfTrue="1" operator="lessThan">
      <formula>0</formula>
    </cfRule>
  </conditionalFormatting>
  <conditionalFormatting sqref="Q594:R597">
    <cfRule type="cellIs" dxfId="3425" priority="1985" stopIfTrue="1" operator="lessThan">
      <formula>0</formula>
    </cfRule>
  </conditionalFormatting>
  <conditionalFormatting sqref="Q598:R600">
    <cfRule type="cellIs" dxfId="3424" priority="1984" stopIfTrue="1" operator="lessThan">
      <formula>0</formula>
    </cfRule>
  </conditionalFormatting>
  <conditionalFormatting sqref="Q602:R603 Q604">
    <cfRule type="cellIs" dxfId="3423" priority="1983" stopIfTrue="1" operator="lessThan">
      <formula>0</formula>
    </cfRule>
  </conditionalFormatting>
  <conditionalFormatting sqref="Q605:R607 Q608">
    <cfRule type="cellIs" dxfId="3422" priority="1982" stopIfTrue="1" operator="lessThan">
      <formula>0</formula>
    </cfRule>
  </conditionalFormatting>
  <conditionalFormatting sqref="Q609:R611">
    <cfRule type="cellIs" dxfId="3421" priority="1981" stopIfTrue="1" operator="lessThan">
      <formula>0</formula>
    </cfRule>
  </conditionalFormatting>
  <conditionalFormatting sqref="Q612:R614">
    <cfRule type="cellIs" dxfId="3420" priority="1980" stopIfTrue="1" operator="lessThan">
      <formula>0</formula>
    </cfRule>
  </conditionalFormatting>
  <conditionalFormatting sqref="Q615:R618">
    <cfRule type="cellIs" dxfId="3419" priority="1979" stopIfTrue="1" operator="lessThan">
      <formula>0</formula>
    </cfRule>
  </conditionalFormatting>
  <conditionalFormatting sqref="Q619:R621">
    <cfRule type="cellIs" dxfId="3418" priority="1978" stopIfTrue="1" operator="lessThan">
      <formula>0</formula>
    </cfRule>
  </conditionalFormatting>
  <conditionalFormatting sqref="Q622:R624">
    <cfRule type="cellIs" dxfId="3417" priority="1977" stopIfTrue="1" operator="lessThan">
      <formula>0</formula>
    </cfRule>
  </conditionalFormatting>
  <conditionalFormatting sqref="Q625:R628">
    <cfRule type="cellIs" dxfId="3416" priority="1976" stopIfTrue="1" operator="lessThan">
      <formula>0</formula>
    </cfRule>
  </conditionalFormatting>
  <conditionalFormatting sqref="Q629:R631">
    <cfRule type="cellIs" dxfId="3415" priority="1975" stopIfTrue="1" operator="lessThan">
      <formula>0</formula>
    </cfRule>
  </conditionalFormatting>
  <conditionalFormatting sqref="Q641:R643">
    <cfRule type="cellIs" dxfId="3414" priority="1974" stopIfTrue="1" operator="lessThan">
      <formula>0</formula>
    </cfRule>
  </conditionalFormatting>
  <conditionalFormatting sqref="Q644:R647">
    <cfRule type="cellIs" dxfId="3413" priority="1973" stopIfTrue="1" operator="lessThan">
      <formula>0</formula>
    </cfRule>
  </conditionalFormatting>
  <conditionalFormatting sqref="Q648:R650">
    <cfRule type="cellIs" dxfId="3412" priority="1972" stopIfTrue="1" operator="lessThan">
      <formula>0</formula>
    </cfRule>
  </conditionalFormatting>
  <conditionalFormatting sqref="Q632:R632">
    <cfRule type="cellIs" dxfId="3411" priority="1971" stopIfTrue="1" operator="lessThan">
      <formula>0</formula>
    </cfRule>
  </conditionalFormatting>
  <conditionalFormatting sqref="Q633:R635">
    <cfRule type="cellIs" dxfId="3410" priority="1970" stopIfTrue="1" operator="lessThan">
      <formula>0</formula>
    </cfRule>
  </conditionalFormatting>
  <conditionalFormatting sqref="Q636:R636">
    <cfRule type="cellIs" dxfId="3409" priority="1969" stopIfTrue="1" operator="lessThan">
      <formula>0</formula>
    </cfRule>
  </conditionalFormatting>
  <conditionalFormatting sqref="Q637:R639">
    <cfRule type="cellIs" dxfId="3408" priority="1968" stopIfTrue="1" operator="lessThan">
      <formula>0</formula>
    </cfRule>
  </conditionalFormatting>
  <conditionalFormatting sqref="Q651:R653">
    <cfRule type="cellIs" dxfId="3407" priority="1967" stopIfTrue="1" operator="lessThan">
      <formula>0</formula>
    </cfRule>
  </conditionalFormatting>
  <conditionalFormatting sqref="Q654:R657">
    <cfRule type="cellIs" dxfId="3406" priority="1966" stopIfTrue="1" operator="lessThan">
      <formula>0</formula>
    </cfRule>
  </conditionalFormatting>
  <conditionalFormatting sqref="Q658:R660">
    <cfRule type="cellIs" dxfId="3405" priority="1965" stopIfTrue="1" operator="lessThan">
      <formula>0</formula>
    </cfRule>
  </conditionalFormatting>
  <conditionalFormatting sqref="Q668:R670">
    <cfRule type="cellIs" dxfId="3404" priority="1964" stopIfTrue="1" operator="lessThan">
      <formula>0</formula>
    </cfRule>
  </conditionalFormatting>
  <conditionalFormatting sqref="Q671:R674">
    <cfRule type="cellIs" dxfId="3403" priority="1963" stopIfTrue="1" operator="lessThan">
      <formula>0</formula>
    </cfRule>
  </conditionalFormatting>
  <conditionalFormatting sqref="Q675:R677">
    <cfRule type="cellIs" dxfId="3402" priority="1962" stopIfTrue="1" operator="lessThan">
      <formula>0</formula>
    </cfRule>
  </conditionalFormatting>
  <conditionalFormatting sqref="Q661:R663">
    <cfRule type="cellIs" dxfId="3401" priority="1961" stopIfTrue="1" operator="lessThan">
      <formula>0</formula>
    </cfRule>
  </conditionalFormatting>
  <conditionalFormatting sqref="Q664:R666">
    <cfRule type="cellIs" dxfId="3400" priority="1960" stopIfTrue="1" operator="lessThan">
      <formula>0</formula>
    </cfRule>
  </conditionalFormatting>
  <conditionalFormatting sqref="Q678:R680">
    <cfRule type="cellIs" dxfId="3399" priority="1959" stopIfTrue="1" operator="lessThan">
      <formula>0</formula>
    </cfRule>
  </conditionalFormatting>
  <conditionalFormatting sqref="Q681:R684">
    <cfRule type="cellIs" dxfId="3398" priority="1958" stopIfTrue="1" operator="lessThan">
      <formula>0</formula>
    </cfRule>
  </conditionalFormatting>
  <conditionalFormatting sqref="Q685:R687">
    <cfRule type="cellIs" dxfId="3397" priority="1957" stopIfTrue="1" operator="lessThan">
      <formula>0</formula>
    </cfRule>
  </conditionalFormatting>
  <conditionalFormatting sqref="Q688:R690">
    <cfRule type="cellIs" dxfId="3396" priority="1956" stopIfTrue="1" operator="lessThan">
      <formula>0</formula>
    </cfRule>
  </conditionalFormatting>
  <conditionalFormatting sqref="Q691:R694">
    <cfRule type="cellIs" dxfId="3395" priority="1955" stopIfTrue="1" operator="lessThan">
      <formula>0</formula>
    </cfRule>
  </conditionalFormatting>
  <conditionalFormatting sqref="Q695:R697">
    <cfRule type="cellIs" dxfId="3394" priority="1954" stopIfTrue="1" operator="lessThan">
      <formula>0</formula>
    </cfRule>
  </conditionalFormatting>
  <conditionalFormatting sqref="Q698:R700">
    <cfRule type="cellIs" dxfId="3393" priority="1953" stopIfTrue="1" operator="lessThan">
      <formula>0</formula>
    </cfRule>
  </conditionalFormatting>
  <conditionalFormatting sqref="Q701:R703">
    <cfRule type="cellIs" dxfId="3392" priority="1952" stopIfTrue="1" operator="lessThan">
      <formula>0</formula>
    </cfRule>
  </conditionalFormatting>
  <conditionalFormatting sqref="Q704:R706">
    <cfRule type="cellIs" dxfId="3391" priority="1951" stopIfTrue="1" operator="lessThan">
      <formula>0</formula>
    </cfRule>
  </conditionalFormatting>
  <conditionalFormatting sqref="Q707:R710">
    <cfRule type="cellIs" dxfId="3390" priority="1950" stopIfTrue="1" operator="lessThan">
      <formula>0</formula>
    </cfRule>
  </conditionalFormatting>
  <conditionalFormatting sqref="Q711:R713">
    <cfRule type="cellIs" dxfId="3389" priority="1949" stopIfTrue="1" operator="lessThan">
      <formula>0</formula>
    </cfRule>
  </conditionalFormatting>
  <conditionalFormatting sqref="Q714:R716">
    <cfRule type="cellIs" dxfId="3388" priority="1948" stopIfTrue="1" operator="lessThan">
      <formula>0</formula>
    </cfRule>
  </conditionalFormatting>
  <conditionalFormatting sqref="Q717:R720">
    <cfRule type="cellIs" dxfId="3387" priority="1947" stopIfTrue="1" operator="lessThan">
      <formula>0</formula>
    </cfRule>
  </conditionalFormatting>
  <conditionalFormatting sqref="Q721:R723">
    <cfRule type="cellIs" dxfId="3386" priority="1946" stopIfTrue="1" operator="lessThan">
      <formula>0</formula>
    </cfRule>
  </conditionalFormatting>
  <conditionalFormatting sqref="Q724:R726">
    <cfRule type="cellIs" dxfId="3385" priority="1945" stopIfTrue="1" operator="lessThan">
      <formula>0</formula>
    </cfRule>
  </conditionalFormatting>
  <conditionalFormatting sqref="Q727:R729">
    <cfRule type="cellIs" dxfId="3384" priority="1944" stopIfTrue="1" operator="lessThan">
      <formula>0</formula>
    </cfRule>
  </conditionalFormatting>
  <conditionalFormatting sqref="Q730:R732">
    <cfRule type="cellIs" dxfId="3383" priority="1943" stopIfTrue="1" operator="lessThan">
      <formula>0</formula>
    </cfRule>
  </conditionalFormatting>
  <conditionalFormatting sqref="Q733:R736">
    <cfRule type="cellIs" dxfId="3382" priority="1942" stopIfTrue="1" operator="lessThan">
      <formula>0</formula>
    </cfRule>
  </conditionalFormatting>
  <conditionalFormatting sqref="Q737:R738 Q739">
    <cfRule type="cellIs" dxfId="3381" priority="1941" stopIfTrue="1" operator="lessThan">
      <formula>0</formula>
    </cfRule>
  </conditionalFormatting>
  <conditionalFormatting sqref="Q742:R742 Q740:Q741">
    <cfRule type="cellIs" dxfId="3380" priority="1940" stopIfTrue="1" operator="lessThan">
      <formula>0</formula>
    </cfRule>
  </conditionalFormatting>
  <conditionalFormatting sqref="Q743:R746">
    <cfRule type="cellIs" dxfId="3379" priority="1939" stopIfTrue="1" operator="lessThan">
      <formula>0</formula>
    </cfRule>
  </conditionalFormatting>
  <conditionalFormatting sqref="Q747:R749">
    <cfRule type="cellIs" dxfId="3378" priority="1938" stopIfTrue="1" operator="lessThan">
      <formula>0</formula>
    </cfRule>
  </conditionalFormatting>
  <conditionalFormatting sqref="Q750:R752">
    <cfRule type="cellIs" dxfId="3377" priority="1937" stopIfTrue="1" operator="lessThan">
      <formula>0</formula>
    </cfRule>
  </conditionalFormatting>
  <conditionalFormatting sqref="Q753:R755">
    <cfRule type="cellIs" dxfId="3376" priority="1936" stopIfTrue="1" operator="lessThan">
      <formula>0</formula>
    </cfRule>
  </conditionalFormatting>
  <conditionalFormatting sqref="Q764:R766">
    <cfRule type="cellIs" dxfId="3375" priority="1935" stopIfTrue="1" operator="lessThan">
      <formula>0</formula>
    </cfRule>
  </conditionalFormatting>
  <conditionalFormatting sqref="Q767:R770">
    <cfRule type="cellIs" dxfId="3374" priority="1934" stopIfTrue="1" operator="lessThan">
      <formula>0</formula>
    </cfRule>
  </conditionalFormatting>
  <conditionalFormatting sqref="Q771:R773">
    <cfRule type="cellIs" dxfId="3373" priority="1933" stopIfTrue="1" operator="lessThan">
      <formula>0</formula>
    </cfRule>
  </conditionalFormatting>
  <conditionalFormatting sqref="Q774:R776">
    <cfRule type="cellIs" dxfId="3372" priority="1932" stopIfTrue="1" operator="lessThan">
      <formula>0</formula>
    </cfRule>
  </conditionalFormatting>
  <conditionalFormatting sqref="Q777:R780">
    <cfRule type="cellIs" dxfId="3371" priority="1931" stopIfTrue="1" operator="lessThan">
      <formula>0</formula>
    </cfRule>
  </conditionalFormatting>
  <conditionalFormatting sqref="Q781:R783">
    <cfRule type="cellIs" dxfId="3370" priority="1930" stopIfTrue="1" operator="lessThan">
      <formula>0</formula>
    </cfRule>
  </conditionalFormatting>
  <conditionalFormatting sqref="Q784:R786">
    <cfRule type="cellIs" dxfId="3369" priority="1929" stopIfTrue="1" operator="lessThan">
      <formula>0</formula>
    </cfRule>
  </conditionalFormatting>
  <conditionalFormatting sqref="Q787:R789">
    <cfRule type="cellIs" dxfId="3368" priority="1928" stopIfTrue="1" operator="lessThan">
      <formula>0</formula>
    </cfRule>
  </conditionalFormatting>
  <conditionalFormatting sqref="Q790:R792">
    <cfRule type="cellIs" dxfId="3367" priority="1927" stopIfTrue="1" operator="lessThan">
      <formula>0</formula>
    </cfRule>
  </conditionalFormatting>
  <conditionalFormatting sqref="Q793:R796">
    <cfRule type="cellIs" dxfId="3366" priority="1926" stopIfTrue="1" operator="lessThan">
      <formula>0</formula>
    </cfRule>
  </conditionalFormatting>
  <conditionalFormatting sqref="Q797:R799">
    <cfRule type="cellIs" dxfId="3365" priority="1925" stopIfTrue="1" operator="lessThan">
      <formula>0</formula>
    </cfRule>
  </conditionalFormatting>
  <conditionalFormatting sqref="Q800:R802">
    <cfRule type="cellIs" dxfId="3364" priority="1924" stopIfTrue="1" operator="lessThan">
      <formula>0</formula>
    </cfRule>
  </conditionalFormatting>
  <conditionalFormatting sqref="Q803:R806">
    <cfRule type="cellIs" dxfId="3363" priority="1923" stopIfTrue="1" operator="lessThan">
      <formula>0</formula>
    </cfRule>
  </conditionalFormatting>
  <conditionalFormatting sqref="Q807:R809">
    <cfRule type="cellIs" dxfId="3362" priority="1922" stopIfTrue="1" operator="lessThan">
      <formula>0</formula>
    </cfRule>
  </conditionalFormatting>
  <conditionalFormatting sqref="Q810:R812">
    <cfRule type="cellIs" dxfId="3361" priority="1921" stopIfTrue="1" operator="lessThan">
      <formula>0</formula>
    </cfRule>
  </conditionalFormatting>
  <conditionalFormatting sqref="Q813:R815">
    <cfRule type="cellIs" dxfId="3360" priority="1920" stopIfTrue="1" operator="lessThan">
      <formula>0</formula>
    </cfRule>
  </conditionalFormatting>
  <conditionalFormatting sqref="Q756:R758">
    <cfRule type="cellIs" dxfId="3359" priority="1919" stopIfTrue="1" operator="lessThan">
      <formula>0</formula>
    </cfRule>
  </conditionalFormatting>
  <conditionalFormatting sqref="Q759:R761">
    <cfRule type="cellIs" dxfId="3358" priority="1918" stopIfTrue="1" operator="lessThan">
      <formula>0</formula>
    </cfRule>
  </conditionalFormatting>
  <conditionalFormatting sqref="Q144:Q145">
    <cfRule type="cellIs" dxfId="3357" priority="1916" stopIfTrue="1" operator="lessThan">
      <formula>0</formula>
    </cfRule>
  </conditionalFormatting>
  <conditionalFormatting sqref="Q268:Q270">
    <cfRule type="cellIs" dxfId="3356" priority="1915" stopIfTrue="1" operator="lessThan">
      <formula>0</formula>
    </cfRule>
  </conditionalFormatting>
  <conditionalFormatting sqref="AE71:AF71 AE72:AE75">
    <cfRule type="cellIs" dxfId="3355" priority="1914" stopIfTrue="1" operator="lessThan">
      <formula>0</formula>
    </cfRule>
  </conditionalFormatting>
  <conditionalFormatting sqref="AE76:AE80">
    <cfRule type="cellIs" dxfId="3354" priority="1912" stopIfTrue="1" operator="lessThan">
      <formula>0</formula>
    </cfRule>
  </conditionalFormatting>
  <conditionalFormatting sqref="AE81:AE85">
    <cfRule type="cellIs" dxfId="3353" priority="1911" stopIfTrue="1" operator="lessThan">
      <formula>0</formula>
    </cfRule>
  </conditionalFormatting>
  <conditionalFormatting sqref="AE72:AE90">
    <cfRule type="cellIs" dxfId="3352" priority="1910" stopIfTrue="1" operator="lessThan">
      <formula>0</formula>
    </cfRule>
  </conditionalFormatting>
  <conditionalFormatting sqref="AE91:AE93">
    <cfRule type="cellIs" dxfId="3351" priority="1909" stopIfTrue="1" operator="lessThan">
      <formula>0</formula>
    </cfRule>
  </conditionalFormatting>
  <conditionalFormatting sqref="AE103:AE105">
    <cfRule type="cellIs" dxfId="3350" priority="1908" stopIfTrue="1" operator="lessThan">
      <formula>0</formula>
    </cfRule>
  </conditionalFormatting>
  <conditionalFormatting sqref="AE106:AE108">
    <cfRule type="cellIs" dxfId="3349" priority="1907" stopIfTrue="1" operator="lessThan">
      <formula>0</formula>
    </cfRule>
  </conditionalFormatting>
  <conditionalFormatting sqref="AE109:AE111">
    <cfRule type="cellIs" dxfId="3348" priority="1906" stopIfTrue="1" operator="lessThan">
      <formula>0</formula>
    </cfRule>
  </conditionalFormatting>
  <conditionalFormatting sqref="AE112">
    <cfRule type="cellIs" dxfId="3347" priority="1905" stopIfTrue="1" operator="lessThan">
      <formula>0</formula>
    </cfRule>
  </conditionalFormatting>
  <conditionalFormatting sqref="AE114:AE116">
    <cfRule type="cellIs" dxfId="3346" priority="1904" stopIfTrue="1" operator="lessThan">
      <formula>0</formula>
    </cfRule>
  </conditionalFormatting>
  <conditionalFormatting sqref="AE117:AE119">
    <cfRule type="cellIs" dxfId="3345" priority="1903" stopIfTrue="1" operator="lessThan">
      <formula>0</formula>
    </cfRule>
  </conditionalFormatting>
  <conditionalFormatting sqref="AE120:AF121 AE122">
    <cfRule type="cellIs" dxfId="3344" priority="1902" stopIfTrue="1" operator="lessThan">
      <formula>0</formula>
    </cfRule>
  </conditionalFormatting>
  <conditionalFormatting sqref="AE123">
    <cfRule type="cellIs" dxfId="3343" priority="1901" stopIfTrue="1" operator="lessThan">
      <formula>0</formula>
    </cfRule>
  </conditionalFormatting>
  <conditionalFormatting sqref="AE124:AE126">
    <cfRule type="cellIs" dxfId="3342" priority="1900" stopIfTrue="1" operator="lessThan">
      <formula>0</formula>
    </cfRule>
  </conditionalFormatting>
  <conditionalFormatting sqref="AE127:AE129">
    <cfRule type="cellIs" dxfId="3341" priority="1899" stopIfTrue="1" operator="lessThan">
      <formula>0</formula>
    </cfRule>
  </conditionalFormatting>
  <conditionalFormatting sqref="AE130:AE132">
    <cfRule type="cellIs" dxfId="3340" priority="1898" stopIfTrue="1" operator="lessThan">
      <formula>0</formula>
    </cfRule>
  </conditionalFormatting>
  <conditionalFormatting sqref="AE133">
    <cfRule type="cellIs" dxfId="3339" priority="1897" stopIfTrue="1" operator="lessThan">
      <formula>0</formula>
    </cfRule>
  </conditionalFormatting>
  <conditionalFormatting sqref="AE134:AE136">
    <cfRule type="cellIs" dxfId="3338" priority="1896" stopIfTrue="1" operator="lessThan">
      <formula>0</formula>
    </cfRule>
  </conditionalFormatting>
  <conditionalFormatting sqref="AE137:AE139">
    <cfRule type="cellIs" dxfId="3337" priority="1895" stopIfTrue="1" operator="lessThan">
      <formula>0</formula>
    </cfRule>
  </conditionalFormatting>
  <conditionalFormatting sqref="AE140:AE142">
    <cfRule type="cellIs" dxfId="3336" priority="1894" stopIfTrue="1" operator="lessThan">
      <formula>0</formula>
    </cfRule>
  </conditionalFormatting>
  <conditionalFormatting sqref="AE143">
    <cfRule type="cellIs" dxfId="3335" priority="1893" stopIfTrue="1" operator="lessThan">
      <formula>0</formula>
    </cfRule>
  </conditionalFormatting>
  <conditionalFormatting sqref="AE144:AE146">
    <cfRule type="cellIs" dxfId="3334" priority="1892" stopIfTrue="1" operator="lessThan">
      <formula>0</formula>
    </cfRule>
  </conditionalFormatting>
  <conditionalFormatting sqref="AE147:AE149">
    <cfRule type="cellIs" dxfId="3333" priority="1891" stopIfTrue="1" operator="lessThan">
      <formula>0</formula>
    </cfRule>
  </conditionalFormatting>
  <conditionalFormatting sqref="AE150:AE152">
    <cfRule type="cellIs" dxfId="3332" priority="1890" stopIfTrue="1" operator="lessThan">
      <formula>0</formula>
    </cfRule>
  </conditionalFormatting>
  <conditionalFormatting sqref="AE153">
    <cfRule type="cellIs" dxfId="3331" priority="1889" stopIfTrue="1" operator="lessThan">
      <formula>0</formula>
    </cfRule>
  </conditionalFormatting>
  <conditionalFormatting sqref="AE154:AE156">
    <cfRule type="cellIs" dxfId="3330" priority="1888" stopIfTrue="1" operator="lessThan">
      <formula>0</formula>
    </cfRule>
  </conditionalFormatting>
  <conditionalFormatting sqref="AE157:AE159">
    <cfRule type="cellIs" dxfId="3329" priority="1887" stopIfTrue="1" operator="lessThan">
      <formula>0</formula>
    </cfRule>
  </conditionalFormatting>
  <conditionalFormatting sqref="AE160:AF160 AE161:AE162">
    <cfRule type="cellIs" dxfId="3328" priority="1886" stopIfTrue="1" operator="lessThan">
      <formula>0</formula>
    </cfRule>
  </conditionalFormatting>
  <conditionalFormatting sqref="AE163">
    <cfRule type="cellIs" dxfId="3327" priority="1885" stopIfTrue="1" operator="lessThan">
      <formula>0</formula>
    </cfRule>
  </conditionalFormatting>
  <conditionalFormatting sqref="AE164:AE166">
    <cfRule type="cellIs" dxfId="3326" priority="1884" stopIfTrue="1" operator="lessThan">
      <formula>0</formula>
    </cfRule>
  </conditionalFormatting>
  <conditionalFormatting sqref="AE167:AE169">
    <cfRule type="cellIs" dxfId="3325" priority="1883" stopIfTrue="1" operator="lessThan">
      <formula>0</formula>
    </cfRule>
  </conditionalFormatting>
  <conditionalFormatting sqref="AE170:AE172">
    <cfRule type="cellIs" dxfId="3324" priority="1882" stopIfTrue="1" operator="lessThan">
      <formula>0</formula>
    </cfRule>
  </conditionalFormatting>
  <conditionalFormatting sqref="AE173">
    <cfRule type="cellIs" dxfId="3323" priority="1881" stopIfTrue="1" operator="lessThan">
      <formula>0</formula>
    </cfRule>
  </conditionalFormatting>
  <conditionalFormatting sqref="AE178:AF180">
    <cfRule type="cellIs" dxfId="3322" priority="1880" stopIfTrue="1" operator="lessThan">
      <formula>0</formula>
    </cfRule>
  </conditionalFormatting>
  <conditionalFormatting sqref="AE181:AF183">
    <cfRule type="cellIs" dxfId="3321" priority="1879" stopIfTrue="1" operator="lessThan">
      <formula>0</formula>
    </cfRule>
  </conditionalFormatting>
  <conditionalFormatting sqref="AE184:AE186">
    <cfRule type="cellIs" dxfId="3320" priority="1878" stopIfTrue="1" operator="lessThan">
      <formula>0</formula>
    </cfRule>
  </conditionalFormatting>
  <conditionalFormatting sqref="AE187">
    <cfRule type="cellIs" dxfId="3319" priority="1877" stopIfTrue="1" operator="lessThan">
      <formula>0</formula>
    </cfRule>
  </conditionalFormatting>
  <conditionalFormatting sqref="AE188:AE190">
    <cfRule type="cellIs" dxfId="3318" priority="1876" stopIfTrue="1" operator="lessThan">
      <formula>0</formula>
    </cfRule>
  </conditionalFormatting>
  <conditionalFormatting sqref="AE191:AF193">
    <cfRule type="cellIs" dxfId="3317" priority="1875" stopIfTrue="1" operator="lessThan">
      <formula>0</formula>
    </cfRule>
  </conditionalFormatting>
  <conditionalFormatting sqref="AE194:AF194 AE195:AE196">
    <cfRule type="cellIs" dxfId="3316" priority="1874" stopIfTrue="1" operator="lessThan">
      <formula>0</formula>
    </cfRule>
  </conditionalFormatting>
  <conditionalFormatting sqref="AE197">
    <cfRule type="cellIs" dxfId="3315" priority="1873" stopIfTrue="1" operator="lessThan">
      <formula>0</formula>
    </cfRule>
  </conditionalFormatting>
  <conditionalFormatting sqref="AE199:AF200 AE198">
    <cfRule type="cellIs" dxfId="3314" priority="1872" stopIfTrue="1" operator="lessThan">
      <formula>0</formula>
    </cfRule>
  </conditionalFormatting>
  <conditionalFormatting sqref="AE201:AF203">
    <cfRule type="cellIs" dxfId="3313" priority="1871" stopIfTrue="1" operator="lessThan">
      <formula>0</formula>
    </cfRule>
  </conditionalFormatting>
  <conditionalFormatting sqref="AE204:AF206">
    <cfRule type="cellIs" dxfId="3312" priority="1870" stopIfTrue="1" operator="lessThan">
      <formula>0</formula>
    </cfRule>
  </conditionalFormatting>
  <conditionalFormatting sqref="AE207:AF207">
    <cfRule type="cellIs" dxfId="3311" priority="1869" stopIfTrue="1" operator="lessThan">
      <formula>0</formula>
    </cfRule>
  </conditionalFormatting>
  <conditionalFormatting sqref="AE208:AF210">
    <cfRule type="cellIs" dxfId="3310" priority="1868" stopIfTrue="1" operator="lessThan">
      <formula>0</formula>
    </cfRule>
  </conditionalFormatting>
  <conditionalFormatting sqref="AE211:AF213">
    <cfRule type="cellIs" dxfId="3309" priority="1867" stopIfTrue="1" operator="lessThan">
      <formula>0</formula>
    </cfRule>
  </conditionalFormatting>
  <conditionalFormatting sqref="AE214:AF216">
    <cfRule type="cellIs" dxfId="3308" priority="1866" stopIfTrue="1" operator="lessThan">
      <formula>0</formula>
    </cfRule>
  </conditionalFormatting>
  <conditionalFormatting sqref="AE217:AF217">
    <cfRule type="cellIs" dxfId="3307" priority="1865" stopIfTrue="1" operator="lessThan">
      <formula>0</formula>
    </cfRule>
  </conditionalFormatting>
  <conditionalFormatting sqref="AE218:AF218 AE219:AE220">
    <cfRule type="cellIs" dxfId="3306" priority="1864" stopIfTrue="1" operator="lessThan">
      <formula>0</formula>
    </cfRule>
  </conditionalFormatting>
  <conditionalFormatting sqref="AE221:AE223">
    <cfRule type="cellIs" dxfId="3305" priority="1863" stopIfTrue="1" operator="lessThan">
      <formula>0</formula>
    </cfRule>
  </conditionalFormatting>
  <conditionalFormatting sqref="AE224:AE226">
    <cfRule type="cellIs" dxfId="3304" priority="1862" stopIfTrue="1" operator="lessThan">
      <formula>0</formula>
    </cfRule>
  </conditionalFormatting>
  <conditionalFormatting sqref="AE227">
    <cfRule type="cellIs" dxfId="3303" priority="1861" stopIfTrue="1" operator="lessThan">
      <formula>0</formula>
    </cfRule>
  </conditionalFormatting>
  <conditionalFormatting sqref="AE228:AE230">
    <cfRule type="cellIs" dxfId="3302" priority="1860" stopIfTrue="1" operator="lessThan">
      <formula>0</formula>
    </cfRule>
  </conditionalFormatting>
  <conditionalFormatting sqref="AE231:AE233">
    <cfRule type="cellIs" dxfId="3301" priority="1859" stopIfTrue="1" operator="lessThan">
      <formula>0</formula>
    </cfRule>
  </conditionalFormatting>
  <conditionalFormatting sqref="AE234:AE236">
    <cfRule type="cellIs" dxfId="3300" priority="1858" stopIfTrue="1" operator="lessThan">
      <formula>0</formula>
    </cfRule>
  </conditionalFormatting>
  <conditionalFormatting sqref="AE237">
    <cfRule type="cellIs" dxfId="3299" priority="1857" stopIfTrue="1" operator="lessThan">
      <formula>0</formula>
    </cfRule>
  </conditionalFormatting>
  <conditionalFormatting sqref="AE238:AE240">
    <cfRule type="cellIs" dxfId="3298" priority="1856" stopIfTrue="1" operator="lessThan">
      <formula>0</formula>
    </cfRule>
  </conditionalFormatting>
  <conditionalFormatting sqref="AE241:AE243">
    <cfRule type="cellIs" dxfId="3297" priority="1855" stopIfTrue="1" operator="lessThan">
      <formula>0</formula>
    </cfRule>
  </conditionalFormatting>
  <conditionalFormatting sqref="AE244:AE246">
    <cfRule type="cellIs" dxfId="3296" priority="1854" stopIfTrue="1" operator="lessThan">
      <formula>0</formula>
    </cfRule>
  </conditionalFormatting>
  <conditionalFormatting sqref="AE247">
    <cfRule type="cellIs" dxfId="3295" priority="1853" stopIfTrue="1" operator="lessThan">
      <formula>0</formula>
    </cfRule>
  </conditionalFormatting>
  <conditionalFormatting sqref="AE248:AE250">
    <cfRule type="cellIs" dxfId="3294" priority="1852" stopIfTrue="1" operator="lessThan">
      <formula>0</formula>
    </cfRule>
  </conditionalFormatting>
  <conditionalFormatting sqref="AE251:AE253">
    <cfRule type="cellIs" dxfId="3293" priority="1851" stopIfTrue="1" operator="lessThan">
      <formula>0</formula>
    </cfRule>
  </conditionalFormatting>
  <conditionalFormatting sqref="AE254:AE256">
    <cfRule type="cellIs" dxfId="3292" priority="1850" stopIfTrue="1" operator="lessThan">
      <formula>0</formula>
    </cfRule>
  </conditionalFormatting>
  <conditionalFormatting sqref="AE257">
    <cfRule type="cellIs" dxfId="3291" priority="1849" stopIfTrue="1" operator="lessThan">
      <formula>0</formula>
    </cfRule>
  </conditionalFormatting>
  <conditionalFormatting sqref="AE258:AE260">
    <cfRule type="cellIs" dxfId="3290" priority="1848" stopIfTrue="1" operator="lessThan">
      <formula>0</formula>
    </cfRule>
  </conditionalFormatting>
  <conditionalFormatting sqref="AE261">
    <cfRule type="cellIs" dxfId="3289" priority="1847" stopIfTrue="1" operator="lessThan">
      <formula>0</formula>
    </cfRule>
  </conditionalFormatting>
  <conditionalFormatting sqref="AE262:AE264">
    <cfRule type="cellIs" dxfId="3288" priority="1846" stopIfTrue="1" operator="lessThan">
      <formula>0</formula>
    </cfRule>
  </conditionalFormatting>
  <conditionalFormatting sqref="AE265">
    <cfRule type="cellIs" dxfId="3287" priority="1845" stopIfTrue="1" operator="lessThan">
      <formula>0</formula>
    </cfRule>
  </conditionalFormatting>
  <conditionalFormatting sqref="AE266">
    <cfRule type="cellIs" dxfId="3286" priority="1844" stopIfTrue="1" operator="lessThan">
      <formula>0</formula>
    </cfRule>
  </conditionalFormatting>
  <conditionalFormatting sqref="AE176:AF176 AE174:AE175">
    <cfRule type="cellIs" dxfId="3285" priority="1843" stopIfTrue="1" operator="lessThan">
      <formula>0</formula>
    </cfRule>
  </conditionalFormatting>
  <conditionalFormatting sqref="AE271:AF271">
    <cfRule type="cellIs" dxfId="3284" priority="1842" stopIfTrue="1" operator="lessThan">
      <formula>0</formula>
    </cfRule>
  </conditionalFormatting>
  <conditionalFormatting sqref="AE272:AF274">
    <cfRule type="cellIs" dxfId="3283" priority="1841" stopIfTrue="1" operator="lessThan">
      <formula>0</formula>
    </cfRule>
  </conditionalFormatting>
  <conditionalFormatting sqref="AE275:AF275">
    <cfRule type="cellIs" dxfId="3282" priority="1840" stopIfTrue="1" operator="lessThan">
      <formula>0</formula>
    </cfRule>
  </conditionalFormatting>
  <conditionalFormatting sqref="AE276:AF278">
    <cfRule type="cellIs" dxfId="3281" priority="1839" stopIfTrue="1" operator="lessThan">
      <formula>0</formula>
    </cfRule>
  </conditionalFormatting>
  <conditionalFormatting sqref="AE279:AF279">
    <cfRule type="cellIs" dxfId="3280" priority="1838" stopIfTrue="1" operator="lessThan">
      <formula>0</formula>
    </cfRule>
  </conditionalFormatting>
  <conditionalFormatting sqref="AE280:AF282">
    <cfRule type="cellIs" dxfId="3279" priority="1837" stopIfTrue="1" operator="lessThan">
      <formula>0</formula>
    </cfRule>
  </conditionalFormatting>
  <conditionalFormatting sqref="AE283">
    <cfRule type="cellIs" dxfId="3278" priority="1836" stopIfTrue="1" operator="lessThan">
      <formula>0</formula>
    </cfRule>
  </conditionalFormatting>
  <conditionalFormatting sqref="AE284">
    <cfRule type="cellIs" dxfId="3277" priority="1835" stopIfTrue="1" operator="lessThan">
      <formula>0</formula>
    </cfRule>
  </conditionalFormatting>
  <conditionalFormatting sqref="AE288">
    <cfRule type="cellIs" dxfId="3276" priority="1834" stopIfTrue="1" operator="lessThan">
      <formula>0</formula>
    </cfRule>
  </conditionalFormatting>
  <conditionalFormatting sqref="AE291:AE292">
    <cfRule type="cellIs" dxfId="3275" priority="1833" stopIfTrue="1" operator="lessThan">
      <formula>0</formula>
    </cfRule>
  </conditionalFormatting>
  <conditionalFormatting sqref="AE294:AE296">
    <cfRule type="cellIs" dxfId="3274" priority="1832" stopIfTrue="1" operator="lessThan">
      <formula>0</formula>
    </cfRule>
  </conditionalFormatting>
  <conditionalFormatting sqref="AE297">
    <cfRule type="cellIs" dxfId="3273" priority="1831" stopIfTrue="1" operator="lessThan">
      <formula>0</formula>
    </cfRule>
  </conditionalFormatting>
  <conditionalFormatting sqref="AE298">
    <cfRule type="cellIs" dxfId="3272" priority="1830" stopIfTrue="1" operator="lessThan">
      <formula>0</formula>
    </cfRule>
  </conditionalFormatting>
  <conditionalFormatting sqref="AE299:AE301">
    <cfRule type="cellIs" dxfId="3271" priority="1829" stopIfTrue="1" operator="lessThan">
      <formula>0</formula>
    </cfRule>
  </conditionalFormatting>
  <conditionalFormatting sqref="AE302">
    <cfRule type="cellIs" dxfId="3270" priority="1828" stopIfTrue="1" operator="lessThan">
      <formula>0</formula>
    </cfRule>
  </conditionalFormatting>
  <conditionalFormatting sqref="AE303">
    <cfRule type="cellIs" dxfId="3269" priority="1827" stopIfTrue="1" operator="lessThan">
      <formula>0</formula>
    </cfRule>
  </conditionalFormatting>
  <conditionalFormatting sqref="AE304:AE306">
    <cfRule type="cellIs" dxfId="3268" priority="1826" stopIfTrue="1" operator="lessThan">
      <formula>0</formula>
    </cfRule>
  </conditionalFormatting>
  <conditionalFormatting sqref="AE307">
    <cfRule type="cellIs" dxfId="3267" priority="1825" stopIfTrue="1" operator="lessThan">
      <formula>0</formula>
    </cfRule>
  </conditionalFormatting>
  <conditionalFormatting sqref="AE308">
    <cfRule type="cellIs" dxfId="3266" priority="1824" stopIfTrue="1" operator="lessThan">
      <formula>0</formula>
    </cfRule>
  </conditionalFormatting>
  <conditionalFormatting sqref="AE309:AE311">
    <cfRule type="cellIs" dxfId="3265" priority="1823" stopIfTrue="1" operator="lessThan">
      <formula>0</formula>
    </cfRule>
  </conditionalFormatting>
  <conditionalFormatting sqref="AE312">
    <cfRule type="cellIs" dxfId="3264" priority="1822" stopIfTrue="1" operator="lessThan">
      <formula>0</formula>
    </cfRule>
  </conditionalFormatting>
  <conditionalFormatting sqref="AE313">
    <cfRule type="cellIs" dxfId="3263" priority="1821" stopIfTrue="1" operator="lessThan">
      <formula>0</formula>
    </cfRule>
  </conditionalFormatting>
  <conditionalFormatting sqref="AE314:AE316">
    <cfRule type="cellIs" dxfId="3262" priority="1820" stopIfTrue="1" operator="lessThan">
      <formula>0</formula>
    </cfRule>
  </conditionalFormatting>
  <conditionalFormatting sqref="AE317">
    <cfRule type="cellIs" dxfId="3261" priority="1819" stopIfTrue="1" operator="lessThan">
      <formula>0</formula>
    </cfRule>
  </conditionalFormatting>
  <conditionalFormatting sqref="AE318">
    <cfRule type="cellIs" dxfId="3260" priority="1818" stopIfTrue="1" operator="lessThan">
      <formula>0</formula>
    </cfRule>
  </conditionalFormatting>
  <conditionalFormatting sqref="AE319:AE321">
    <cfRule type="cellIs" dxfId="3259" priority="1817" stopIfTrue="1" operator="lessThan">
      <formula>0</formula>
    </cfRule>
  </conditionalFormatting>
  <conditionalFormatting sqref="AE322:AF322">
    <cfRule type="cellIs" dxfId="3258" priority="1816" stopIfTrue="1" operator="lessThan">
      <formula>0</formula>
    </cfRule>
  </conditionalFormatting>
  <conditionalFormatting sqref="AE323">
    <cfRule type="cellIs" dxfId="3257" priority="1815" stopIfTrue="1" operator="lessThan">
      <formula>0</formula>
    </cfRule>
  </conditionalFormatting>
  <conditionalFormatting sqref="AE324:AE326">
    <cfRule type="cellIs" dxfId="3256" priority="1814" stopIfTrue="1" operator="lessThan">
      <formula>0</formula>
    </cfRule>
  </conditionalFormatting>
  <conditionalFormatting sqref="AE327:AF327">
    <cfRule type="cellIs" dxfId="3255" priority="1813" stopIfTrue="1" operator="lessThan">
      <formula>0</formula>
    </cfRule>
  </conditionalFormatting>
  <conditionalFormatting sqref="AE328:AF328">
    <cfRule type="cellIs" dxfId="3254" priority="1812" stopIfTrue="1" operator="lessThan">
      <formula>0</formula>
    </cfRule>
  </conditionalFormatting>
  <conditionalFormatting sqref="AE329:AF330 AE331">
    <cfRule type="cellIs" dxfId="3253" priority="1811" stopIfTrue="1" operator="lessThan">
      <formula>0</formula>
    </cfRule>
  </conditionalFormatting>
  <conditionalFormatting sqref="AE332">
    <cfRule type="cellIs" dxfId="3252" priority="1810" stopIfTrue="1" operator="lessThan">
      <formula>0</formula>
    </cfRule>
  </conditionalFormatting>
  <conditionalFormatting sqref="AE333">
    <cfRule type="cellIs" dxfId="3251" priority="1809" stopIfTrue="1" operator="lessThan">
      <formula>0</formula>
    </cfRule>
  </conditionalFormatting>
  <conditionalFormatting sqref="AE334:AE335">
    <cfRule type="cellIs" dxfId="3250" priority="1808" stopIfTrue="1" operator="lessThan">
      <formula>0</formula>
    </cfRule>
  </conditionalFormatting>
  <conditionalFormatting sqref="AE338">
    <cfRule type="cellIs" dxfId="3249" priority="1806" stopIfTrue="1" operator="lessThan">
      <formula>0</formula>
    </cfRule>
  </conditionalFormatting>
  <conditionalFormatting sqref="AE339:AE341">
    <cfRule type="cellIs" dxfId="3248" priority="1805" stopIfTrue="1" operator="lessThan">
      <formula>0</formula>
    </cfRule>
  </conditionalFormatting>
  <conditionalFormatting sqref="AE342">
    <cfRule type="cellIs" dxfId="3247" priority="1804" stopIfTrue="1" operator="lessThan">
      <formula>0</formula>
    </cfRule>
  </conditionalFormatting>
  <conditionalFormatting sqref="AE343">
    <cfRule type="cellIs" dxfId="3246" priority="1803" stopIfTrue="1" operator="lessThan">
      <formula>0</formula>
    </cfRule>
  </conditionalFormatting>
  <conditionalFormatting sqref="AE344:AF345 AE346">
    <cfRule type="cellIs" dxfId="3245" priority="1802" stopIfTrue="1" operator="lessThan">
      <formula>0</formula>
    </cfRule>
  </conditionalFormatting>
  <conditionalFormatting sqref="AE347">
    <cfRule type="cellIs" dxfId="3244" priority="1801" stopIfTrue="1" operator="lessThan">
      <formula>0</formula>
    </cfRule>
  </conditionalFormatting>
  <conditionalFormatting sqref="AE348">
    <cfRule type="cellIs" dxfId="3243" priority="1800" stopIfTrue="1" operator="lessThan">
      <formula>0</formula>
    </cfRule>
  </conditionalFormatting>
  <conditionalFormatting sqref="AE349:AE351">
    <cfRule type="cellIs" dxfId="3242" priority="1799" stopIfTrue="1" operator="lessThan">
      <formula>0</formula>
    </cfRule>
  </conditionalFormatting>
  <conditionalFormatting sqref="AE352">
    <cfRule type="cellIs" dxfId="3241" priority="1798" stopIfTrue="1" operator="lessThan">
      <formula>0</formula>
    </cfRule>
  </conditionalFormatting>
  <conditionalFormatting sqref="AE353">
    <cfRule type="cellIs" dxfId="3240" priority="1797" stopIfTrue="1" operator="lessThan">
      <formula>0</formula>
    </cfRule>
  </conditionalFormatting>
  <conditionalFormatting sqref="AE354:AE356">
    <cfRule type="cellIs" dxfId="3239" priority="1796" stopIfTrue="1" operator="lessThan">
      <formula>0</formula>
    </cfRule>
  </conditionalFormatting>
  <conditionalFormatting sqref="AE357">
    <cfRule type="cellIs" dxfId="3238" priority="1795" stopIfTrue="1" operator="lessThan">
      <formula>0</formula>
    </cfRule>
  </conditionalFormatting>
  <conditionalFormatting sqref="AE358">
    <cfRule type="cellIs" dxfId="3237" priority="1794" stopIfTrue="1" operator="lessThan">
      <formula>0</formula>
    </cfRule>
  </conditionalFormatting>
  <conditionalFormatting sqref="AE359">
    <cfRule type="cellIs" dxfId="3236" priority="1793" stopIfTrue="1" operator="lessThan">
      <formula>0</formula>
    </cfRule>
  </conditionalFormatting>
  <conditionalFormatting sqref="AE360:AE362">
    <cfRule type="cellIs" dxfId="3235" priority="1792" stopIfTrue="1" operator="lessThan">
      <formula>0</formula>
    </cfRule>
  </conditionalFormatting>
  <conditionalFormatting sqref="AE363">
    <cfRule type="cellIs" dxfId="3234" priority="1791" stopIfTrue="1" operator="lessThan">
      <formula>0</formula>
    </cfRule>
  </conditionalFormatting>
  <conditionalFormatting sqref="AE364">
    <cfRule type="cellIs" dxfId="3233" priority="1790" stopIfTrue="1" operator="lessThan">
      <formula>0</formula>
    </cfRule>
  </conditionalFormatting>
  <conditionalFormatting sqref="AE365">
    <cfRule type="cellIs" dxfId="3232" priority="1789" stopIfTrue="1" operator="lessThan">
      <formula>0</formula>
    </cfRule>
  </conditionalFormatting>
  <conditionalFormatting sqref="AE366:AE368">
    <cfRule type="cellIs" dxfId="3231" priority="1788" stopIfTrue="1" operator="lessThan">
      <formula>0</formula>
    </cfRule>
  </conditionalFormatting>
  <conditionalFormatting sqref="AE369">
    <cfRule type="cellIs" dxfId="3230" priority="1787" stopIfTrue="1" operator="lessThan">
      <formula>0</formula>
    </cfRule>
  </conditionalFormatting>
  <conditionalFormatting sqref="AE370">
    <cfRule type="cellIs" dxfId="3229" priority="1786" stopIfTrue="1" operator="lessThan">
      <formula>0</formula>
    </cfRule>
  </conditionalFormatting>
  <conditionalFormatting sqref="AE371">
    <cfRule type="cellIs" dxfId="3228" priority="1785" stopIfTrue="1" operator="lessThan">
      <formula>0</formula>
    </cfRule>
  </conditionalFormatting>
  <conditionalFormatting sqref="AE372:AE374">
    <cfRule type="cellIs" dxfId="3227" priority="1784" stopIfTrue="1" operator="lessThan">
      <formula>0</formula>
    </cfRule>
  </conditionalFormatting>
  <conditionalFormatting sqref="AE375">
    <cfRule type="cellIs" dxfId="3226" priority="1783" stopIfTrue="1" operator="lessThan">
      <formula>0</formula>
    </cfRule>
  </conditionalFormatting>
  <conditionalFormatting sqref="AE376">
    <cfRule type="cellIs" dxfId="3225" priority="1782" stopIfTrue="1" operator="lessThan">
      <formula>0</formula>
    </cfRule>
  </conditionalFormatting>
  <conditionalFormatting sqref="AE377">
    <cfRule type="cellIs" dxfId="3224" priority="1781" stopIfTrue="1" operator="lessThan">
      <formula>0</formula>
    </cfRule>
  </conditionalFormatting>
  <conditionalFormatting sqref="AE378:AE380">
    <cfRule type="cellIs" dxfId="3223" priority="1780" stopIfTrue="1" operator="lessThan">
      <formula>0</formula>
    </cfRule>
  </conditionalFormatting>
  <conditionalFormatting sqref="AE381">
    <cfRule type="cellIs" dxfId="3222" priority="1779" stopIfTrue="1" operator="lessThan">
      <formula>0</formula>
    </cfRule>
  </conditionalFormatting>
  <conditionalFormatting sqref="AE382">
    <cfRule type="cellIs" dxfId="3221" priority="1778" stopIfTrue="1" operator="lessThan">
      <formula>0</formula>
    </cfRule>
  </conditionalFormatting>
  <conditionalFormatting sqref="AE384:AF384">
    <cfRule type="cellIs" dxfId="3220" priority="1777" stopIfTrue="1" operator="lessThan">
      <formula>0</formula>
    </cfRule>
  </conditionalFormatting>
  <conditionalFormatting sqref="AE385:AF385">
    <cfRule type="cellIs" dxfId="3219" priority="1776" stopIfTrue="1" operator="lessThan">
      <formula>0</formula>
    </cfRule>
  </conditionalFormatting>
  <conditionalFormatting sqref="AE386:AF388">
    <cfRule type="cellIs" dxfId="3218" priority="1775" stopIfTrue="1" operator="lessThan">
      <formula>0</formula>
    </cfRule>
  </conditionalFormatting>
  <conditionalFormatting sqref="AE389:AF389">
    <cfRule type="cellIs" dxfId="3217" priority="1774" stopIfTrue="1" operator="lessThan">
      <formula>0</formula>
    </cfRule>
  </conditionalFormatting>
  <conditionalFormatting sqref="AE390:AF401">
    <cfRule type="cellIs" dxfId="3216" priority="1773" stopIfTrue="1" operator="lessThan">
      <formula>0</formula>
    </cfRule>
  </conditionalFormatting>
  <conditionalFormatting sqref="AE410:AF414 AE417:AF436 AE415:AE416">
    <cfRule type="cellIs" dxfId="3215" priority="1772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14" priority="1771" stopIfTrue="1" operator="lessThan">
      <formula>0</formula>
    </cfRule>
  </conditionalFormatting>
  <conditionalFormatting sqref="AE553:AF555">
    <cfRule type="cellIs" dxfId="3213" priority="1770" stopIfTrue="1" operator="lessThan">
      <formula>0</formula>
    </cfRule>
  </conditionalFormatting>
  <conditionalFormatting sqref="AE559:AF561">
    <cfRule type="cellIs" dxfId="3212" priority="1769" stopIfTrue="1" operator="lessThan">
      <formula>0</formula>
    </cfRule>
  </conditionalFormatting>
  <conditionalFormatting sqref="AE582:AF584">
    <cfRule type="cellIs" dxfId="3211" priority="1768" stopIfTrue="1" operator="lessThan">
      <formula>0</formula>
    </cfRule>
  </conditionalFormatting>
  <conditionalFormatting sqref="AE571:AE573">
    <cfRule type="cellIs" dxfId="3210" priority="1767" stopIfTrue="1" operator="lessThan">
      <formula>0</formula>
    </cfRule>
  </conditionalFormatting>
  <conditionalFormatting sqref="AE595:AF597">
    <cfRule type="cellIs" dxfId="3209" priority="1766" stopIfTrue="1" operator="lessThan">
      <formula>0</formula>
    </cfRule>
  </conditionalFormatting>
  <conditionalFormatting sqref="AE602:AF603 AE604">
    <cfRule type="cellIs" dxfId="3208" priority="1765" stopIfTrue="1" operator="lessThan">
      <formula>0</formula>
    </cfRule>
  </conditionalFormatting>
  <conditionalFormatting sqref="AE605:AF605">
    <cfRule type="cellIs" dxfId="3207" priority="1764" stopIfTrue="1" operator="lessThan">
      <formula>0</formula>
    </cfRule>
  </conditionalFormatting>
  <conditionalFormatting sqref="AE606:AF607 AE608">
    <cfRule type="cellIs" dxfId="3206" priority="1763" stopIfTrue="1" operator="lessThan">
      <formula>0</formula>
    </cfRule>
  </conditionalFormatting>
  <conditionalFormatting sqref="AE609:AF609">
    <cfRule type="cellIs" dxfId="3205" priority="1762" stopIfTrue="1" operator="lessThan">
      <formula>0</formula>
    </cfRule>
  </conditionalFormatting>
  <conditionalFormatting sqref="AE610:AF612">
    <cfRule type="cellIs" dxfId="3204" priority="1761" stopIfTrue="1" operator="lessThan">
      <formula>0</formula>
    </cfRule>
  </conditionalFormatting>
  <conditionalFormatting sqref="AE613:AF613">
    <cfRule type="cellIs" dxfId="3203" priority="1760" stopIfTrue="1" operator="lessThan">
      <formula>0</formula>
    </cfRule>
  </conditionalFormatting>
  <conditionalFormatting sqref="AE614:AF616">
    <cfRule type="cellIs" dxfId="3202" priority="1759" stopIfTrue="1" operator="lessThan">
      <formula>0</formula>
    </cfRule>
  </conditionalFormatting>
  <conditionalFormatting sqref="AE617:AF617">
    <cfRule type="cellIs" dxfId="3201" priority="1758" stopIfTrue="1" operator="lessThan">
      <formula>0</formula>
    </cfRule>
  </conditionalFormatting>
  <conditionalFormatting sqref="AE618:AF620">
    <cfRule type="cellIs" dxfId="3200" priority="1757" stopIfTrue="1" operator="lessThan">
      <formula>0</formula>
    </cfRule>
  </conditionalFormatting>
  <conditionalFormatting sqref="AE621:AF621">
    <cfRule type="cellIs" dxfId="3199" priority="1756" stopIfTrue="1" operator="lessThan">
      <formula>0</formula>
    </cfRule>
  </conditionalFormatting>
  <conditionalFormatting sqref="AE622:AF624">
    <cfRule type="cellIs" dxfId="3198" priority="1755" stopIfTrue="1" operator="lessThan">
      <formula>0</formula>
    </cfRule>
  </conditionalFormatting>
  <conditionalFormatting sqref="AE625:AF625">
    <cfRule type="cellIs" dxfId="3197" priority="1754" stopIfTrue="1" operator="lessThan">
      <formula>0</formula>
    </cfRule>
  </conditionalFormatting>
  <conditionalFormatting sqref="AE626:AF628">
    <cfRule type="cellIs" dxfId="3196" priority="1753" stopIfTrue="1" operator="lessThan">
      <formula>0</formula>
    </cfRule>
  </conditionalFormatting>
  <conditionalFormatting sqref="AE629:AF629">
    <cfRule type="cellIs" dxfId="3195" priority="1752" stopIfTrue="1" operator="lessThan">
      <formula>0</formula>
    </cfRule>
  </conditionalFormatting>
  <conditionalFormatting sqref="AE630:AF632">
    <cfRule type="cellIs" dxfId="3194" priority="1751" stopIfTrue="1" operator="lessThan">
      <formula>0</formula>
    </cfRule>
  </conditionalFormatting>
  <conditionalFormatting sqref="AE633:AF633">
    <cfRule type="cellIs" dxfId="3193" priority="1750" stopIfTrue="1" operator="lessThan">
      <formula>0</formula>
    </cfRule>
  </conditionalFormatting>
  <conditionalFormatting sqref="AE634:AF636">
    <cfRule type="cellIs" dxfId="3192" priority="1749" stopIfTrue="1" operator="lessThan">
      <formula>0</formula>
    </cfRule>
  </conditionalFormatting>
  <conditionalFormatting sqref="AE637:AF637">
    <cfRule type="cellIs" dxfId="3191" priority="1748" stopIfTrue="1" operator="lessThan">
      <formula>0</formula>
    </cfRule>
  </conditionalFormatting>
  <conditionalFormatting sqref="AE638:AF639">
    <cfRule type="cellIs" dxfId="3190" priority="1747" stopIfTrue="1" operator="lessThan">
      <formula>0</formula>
    </cfRule>
  </conditionalFormatting>
  <conditionalFormatting sqref="AE641:AF641">
    <cfRule type="cellIs" dxfId="3189" priority="1746" stopIfTrue="1" operator="lessThan">
      <formula>0</formula>
    </cfRule>
  </conditionalFormatting>
  <conditionalFormatting sqref="AE642:AF644">
    <cfRule type="cellIs" dxfId="3188" priority="1745" stopIfTrue="1" operator="lessThan">
      <formula>0</formula>
    </cfRule>
  </conditionalFormatting>
  <conditionalFormatting sqref="AE645:AF645">
    <cfRule type="cellIs" dxfId="3187" priority="1744" stopIfTrue="1" operator="lessThan">
      <formula>0</formula>
    </cfRule>
  </conditionalFormatting>
  <conditionalFormatting sqref="AE646:AF648">
    <cfRule type="cellIs" dxfId="3186" priority="1743" stopIfTrue="1" operator="lessThan">
      <formula>0</formula>
    </cfRule>
  </conditionalFormatting>
  <conditionalFormatting sqref="AE649:AF649">
    <cfRule type="cellIs" dxfId="3185" priority="1742" stopIfTrue="1" operator="lessThan">
      <formula>0</formula>
    </cfRule>
  </conditionalFormatting>
  <conditionalFormatting sqref="AE650:AF651">
    <cfRule type="cellIs" dxfId="3184" priority="1741" stopIfTrue="1" operator="lessThan">
      <formula>0</formula>
    </cfRule>
  </conditionalFormatting>
  <conditionalFormatting sqref="AE652:AF652">
    <cfRule type="cellIs" dxfId="3183" priority="1740" stopIfTrue="1" operator="lessThan">
      <formula>0</formula>
    </cfRule>
  </conditionalFormatting>
  <conditionalFormatting sqref="AE653:AF655">
    <cfRule type="cellIs" dxfId="3182" priority="1739" stopIfTrue="1" operator="lessThan">
      <formula>0</formula>
    </cfRule>
  </conditionalFormatting>
  <conditionalFormatting sqref="AE656:AF656">
    <cfRule type="cellIs" dxfId="3181" priority="1738" stopIfTrue="1" operator="lessThan">
      <formula>0</formula>
    </cfRule>
  </conditionalFormatting>
  <conditionalFormatting sqref="AE657:AF659">
    <cfRule type="cellIs" dxfId="3180" priority="1737" stopIfTrue="1" operator="lessThan">
      <formula>0</formula>
    </cfRule>
  </conditionalFormatting>
  <conditionalFormatting sqref="AE660:AF660">
    <cfRule type="cellIs" dxfId="3179" priority="1736" stopIfTrue="1" operator="lessThan">
      <formula>0</formula>
    </cfRule>
  </conditionalFormatting>
  <conditionalFormatting sqref="AE661:AF662">
    <cfRule type="cellIs" dxfId="3178" priority="1735" stopIfTrue="1" operator="lessThan">
      <formula>0</formula>
    </cfRule>
  </conditionalFormatting>
  <conditionalFormatting sqref="AE663:AF663">
    <cfRule type="cellIs" dxfId="3177" priority="1734" stopIfTrue="1" operator="lessThan">
      <formula>0</formula>
    </cfRule>
  </conditionalFormatting>
  <conditionalFormatting sqref="AE664:AF664">
    <cfRule type="cellIs" dxfId="3176" priority="1733" stopIfTrue="1" operator="lessThan">
      <formula>0</formula>
    </cfRule>
  </conditionalFormatting>
  <conditionalFormatting sqref="AE665:AF666">
    <cfRule type="cellIs" dxfId="3175" priority="1732" stopIfTrue="1" operator="lessThan">
      <formula>0</formula>
    </cfRule>
  </conditionalFormatting>
  <conditionalFormatting sqref="AE668:AF668">
    <cfRule type="cellIs" dxfId="3174" priority="1731" stopIfTrue="1" operator="lessThan">
      <formula>0</formula>
    </cfRule>
  </conditionalFormatting>
  <conditionalFormatting sqref="AE669:AF671">
    <cfRule type="cellIs" dxfId="3173" priority="1730" stopIfTrue="1" operator="lessThan">
      <formula>0</formula>
    </cfRule>
  </conditionalFormatting>
  <conditionalFormatting sqref="AE672:AF672">
    <cfRule type="cellIs" dxfId="3172" priority="1729" stopIfTrue="1" operator="lessThan">
      <formula>0</formula>
    </cfRule>
  </conditionalFormatting>
  <conditionalFormatting sqref="AE673:AF675">
    <cfRule type="cellIs" dxfId="3171" priority="1728" stopIfTrue="1" operator="lessThan">
      <formula>0</formula>
    </cfRule>
  </conditionalFormatting>
  <conditionalFormatting sqref="AE676:AF676">
    <cfRule type="cellIs" dxfId="3170" priority="1727" stopIfTrue="1" operator="lessThan">
      <formula>0</formula>
    </cfRule>
  </conditionalFormatting>
  <conditionalFormatting sqref="AE677:AF678">
    <cfRule type="cellIs" dxfId="3169" priority="1726" stopIfTrue="1" operator="lessThan">
      <formula>0</formula>
    </cfRule>
  </conditionalFormatting>
  <conditionalFormatting sqref="AE679:AF679">
    <cfRule type="cellIs" dxfId="3168" priority="1725" stopIfTrue="1" operator="lessThan">
      <formula>0</formula>
    </cfRule>
  </conditionalFormatting>
  <conditionalFormatting sqref="AE680:AF682">
    <cfRule type="cellIs" dxfId="3167" priority="1724" stopIfTrue="1" operator="lessThan">
      <formula>0</formula>
    </cfRule>
  </conditionalFormatting>
  <conditionalFormatting sqref="AE683:AF683">
    <cfRule type="cellIs" dxfId="3166" priority="1723" stopIfTrue="1" operator="lessThan">
      <formula>0</formula>
    </cfRule>
  </conditionalFormatting>
  <conditionalFormatting sqref="AE684:AF686">
    <cfRule type="cellIs" dxfId="3165" priority="1722" stopIfTrue="1" operator="lessThan">
      <formula>0</formula>
    </cfRule>
  </conditionalFormatting>
  <conditionalFormatting sqref="AE687:AF687">
    <cfRule type="cellIs" dxfId="3164" priority="1721" stopIfTrue="1" operator="lessThan">
      <formula>0</formula>
    </cfRule>
  </conditionalFormatting>
  <conditionalFormatting sqref="AE688:AF689">
    <cfRule type="cellIs" dxfId="3163" priority="1720" stopIfTrue="1" operator="lessThan">
      <formula>0</formula>
    </cfRule>
  </conditionalFormatting>
  <conditionalFormatting sqref="AE690:AF690">
    <cfRule type="cellIs" dxfId="3162" priority="1719" stopIfTrue="1" operator="lessThan">
      <formula>0</formula>
    </cfRule>
  </conditionalFormatting>
  <conditionalFormatting sqref="AE691:AF691">
    <cfRule type="cellIs" dxfId="3161" priority="1718" stopIfTrue="1" operator="lessThan">
      <formula>0</formula>
    </cfRule>
  </conditionalFormatting>
  <conditionalFormatting sqref="AE692:AF693">
    <cfRule type="cellIs" dxfId="3160" priority="1717" stopIfTrue="1" operator="lessThan">
      <formula>0</formula>
    </cfRule>
  </conditionalFormatting>
  <conditionalFormatting sqref="AE694:AF694">
    <cfRule type="cellIs" dxfId="3159" priority="1716" stopIfTrue="1" operator="lessThan">
      <formula>0</formula>
    </cfRule>
  </conditionalFormatting>
  <conditionalFormatting sqref="AE695:AF697">
    <cfRule type="cellIs" dxfId="3158" priority="1715" stopIfTrue="1" operator="lessThan">
      <formula>0</formula>
    </cfRule>
  </conditionalFormatting>
  <conditionalFormatting sqref="AE698:AF698">
    <cfRule type="cellIs" dxfId="3157" priority="1714" stopIfTrue="1" operator="lessThan">
      <formula>0</formula>
    </cfRule>
  </conditionalFormatting>
  <conditionalFormatting sqref="AE699:AF701">
    <cfRule type="cellIs" dxfId="3156" priority="1713" stopIfTrue="1" operator="lessThan">
      <formula>0</formula>
    </cfRule>
  </conditionalFormatting>
  <conditionalFormatting sqref="AE702:AF702">
    <cfRule type="cellIs" dxfId="3155" priority="1712" stopIfTrue="1" operator="lessThan">
      <formula>0</formula>
    </cfRule>
  </conditionalFormatting>
  <conditionalFormatting sqref="AE703:AF704">
    <cfRule type="cellIs" dxfId="3154" priority="1711" stopIfTrue="1" operator="lessThan">
      <formula>0</formula>
    </cfRule>
  </conditionalFormatting>
  <conditionalFormatting sqref="AE705:AF705">
    <cfRule type="cellIs" dxfId="3153" priority="1710" stopIfTrue="1" operator="lessThan">
      <formula>0</formula>
    </cfRule>
  </conditionalFormatting>
  <conditionalFormatting sqref="AE706:AF708">
    <cfRule type="cellIs" dxfId="3152" priority="1709" stopIfTrue="1" operator="lessThan">
      <formula>0</formula>
    </cfRule>
  </conditionalFormatting>
  <conditionalFormatting sqref="AE709:AF709">
    <cfRule type="cellIs" dxfId="3151" priority="1708" stopIfTrue="1" operator="lessThan">
      <formula>0</formula>
    </cfRule>
  </conditionalFormatting>
  <conditionalFormatting sqref="AE710:AF712">
    <cfRule type="cellIs" dxfId="3150" priority="1707" stopIfTrue="1" operator="lessThan">
      <formula>0</formula>
    </cfRule>
  </conditionalFormatting>
  <conditionalFormatting sqref="AE713:AF713">
    <cfRule type="cellIs" dxfId="3149" priority="1706" stopIfTrue="1" operator="lessThan">
      <formula>0</formula>
    </cfRule>
  </conditionalFormatting>
  <conditionalFormatting sqref="AE714:AF715">
    <cfRule type="cellIs" dxfId="3148" priority="1705" stopIfTrue="1" operator="lessThan">
      <formula>0</formula>
    </cfRule>
  </conditionalFormatting>
  <conditionalFormatting sqref="AE716:AF716">
    <cfRule type="cellIs" dxfId="3147" priority="1704" stopIfTrue="1" operator="lessThan">
      <formula>0</formula>
    </cfRule>
  </conditionalFormatting>
  <conditionalFormatting sqref="AE717:AF717">
    <cfRule type="cellIs" dxfId="3146" priority="1703" stopIfTrue="1" operator="lessThan">
      <formula>0</formula>
    </cfRule>
  </conditionalFormatting>
  <conditionalFormatting sqref="AE718:AF719">
    <cfRule type="cellIs" dxfId="3145" priority="1702" stopIfTrue="1" operator="lessThan">
      <formula>0</formula>
    </cfRule>
  </conditionalFormatting>
  <conditionalFormatting sqref="AE720:AF720">
    <cfRule type="cellIs" dxfId="3144" priority="1701" stopIfTrue="1" operator="lessThan">
      <formula>0</formula>
    </cfRule>
  </conditionalFormatting>
  <conditionalFormatting sqref="AE721:AF723">
    <cfRule type="cellIs" dxfId="3143" priority="1700" stopIfTrue="1" operator="lessThan">
      <formula>0</formula>
    </cfRule>
  </conditionalFormatting>
  <conditionalFormatting sqref="AE724:AF724">
    <cfRule type="cellIs" dxfId="3142" priority="1699" stopIfTrue="1" operator="lessThan">
      <formula>0</formula>
    </cfRule>
  </conditionalFormatting>
  <conditionalFormatting sqref="AE725:AF727">
    <cfRule type="cellIs" dxfId="3141" priority="1698" stopIfTrue="1" operator="lessThan">
      <formula>0</formula>
    </cfRule>
  </conditionalFormatting>
  <conditionalFormatting sqref="AE728:AF728">
    <cfRule type="cellIs" dxfId="3140" priority="1697" stopIfTrue="1" operator="lessThan">
      <formula>0</formula>
    </cfRule>
  </conditionalFormatting>
  <conditionalFormatting sqref="AE729:AF730">
    <cfRule type="cellIs" dxfId="3139" priority="1696" stopIfTrue="1" operator="lessThan">
      <formula>0</formula>
    </cfRule>
  </conditionalFormatting>
  <conditionalFormatting sqref="AE731:AF731">
    <cfRule type="cellIs" dxfId="3138" priority="1695" stopIfTrue="1" operator="lessThan">
      <formula>0</formula>
    </cfRule>
  </conditionalFormatting>
  <conditionalFormatting sqref="AE732:AF734">
    <cfRule type="cellIs" dxfId="3137" priority="1694" stopIfTrue="1" operator="lessThan">
      <formula>0</formula>
    </cfRule>
  </conditionalFormatting>
  <conditionalFormatting sqref="AE735:AF735">
    <cfRule type="cellIs" dxfId="3136" priority="1693" stopIfTrue="1" operator="lessThan">
      <formula>0</formula>
    </cfRule>
  </conditionalFormatting>
  <conditionalFormatting sqref="AE736:AF738">
    <cfRule type="cellIs" dxfId="3135" priority="1692" stopIfTrue="1" operator="lessThan">
      <formula>0</formula>
    </cfRule>
  </conditionalFormatting>
  <conditionalFormatting sqref="AE739">
    <cfRule type="cellIs" dxfId="3134" priority="1691" stopIfTrue="1" operator="lessThan">
      <formula>0</formula>
    </cfRule>
  </conditionalFormatting>
  <conditionalFormatting sqref="AE740:AE741">
    <cfRule type="cellIs" dxfId="3133" priority="1690" stopIfTrue="1" operator="lessThan">
      <formula>0</formula>
    </cfRule>
  </conditionalFormatting>
  <conditionalFormatting sqref="AE742:AF742">
    <cfRule type="cellIs" dxfId="3132" priority="1689" stopIfTrue="1" operator="lessThan">
      <formula>0</formula>
    </cfRule>
  </conditionalFormatting>
  <conditionalFormatting sqref="AE743:AF743">
    <cfRule type="cellIs" dxfId="3131" priority="1688" stopIfTrue="1" operator="lessThan">
      <formula>0</formula>
    </cfRule>
  </conditionalFormatting>
  <conditionalFormatting sqref="AE744:AF745">
    <cfRule type="cellIs" dxfId="3130" priority="1687" stopIfTrue="1" operator="lessThan">
      <formula>0</formula>
    </cfRule>
  </conditionalFormatting>
  <conditionalFormatting sqref="AE746:AF746">
    <cfRule type="cellIs" dxfId="3129" priority="1686" stopIfTrue="1" operator="lessThan">
      <formula>0</formula>
    </cfRule>
  </conditionalFormatting>
  <conditionalFormatting sqref="AE747:AF749">
    <cfRule type="cellIs" dxfId="3128" priority="1685" stopIfTrue="1" operator="lessThan">
      <formula>0</formula>
    </cfRule>
  </conditionalFormatting>
  <conditionalFormatting sqref="AE750:AF750">
    <cfRule type="cellIs" dxfId="3127" priority="1684" stopIfTrue="1" operator="lessThan">
      <formula>0</formula>
    </cfRule>
  </conditionalFormatting>
  <conditionalFormatting sqref="AE751:AF753">
    <cfRule type="cellIs" dxfId="3126" priority="1683" stopIfTrue="1" operator="lessThan">
      <formula>0</formula>
    </cfRule>
  </conditionalFormatting>
  <conditionalFormatting sqref="AE754:AF754">
    <cfRule type="cellIs" dxfId="3125" priority="1682" stopIfTrue="1" operator="lessThan">
      <formula>0</formula>
    </cfRule>
  </conditionalFormatting>
  <conditionalFormatting sqref="AE755:AF756">
    <cfRule type="cellIs" dxfId="3124" priority="1681" stopIfTrue="1" operator="lessThan">
      <formula>0</formula>
    </cfRule>
  </conditionalFormatting>
  <conditionalFormatting sqref="AE757:AF757">
    <cfRule type="cellIs" dxfId="3123" priority="1680" stopIfTrue="1" operator="lessThan">
      <formula>0</formula>
    </cfRule>
  </conditionalFormatting>
  <conditionalFormatting sqref="AE758:AF758 AE759">
    <cfRule type="cellIs" dxfId="3122" priority="1679" stopIfTrue="1" operator="lessThan">
      <formula>0</formula>
    </cfRule>
  </conditionalFormatting>
  <conditionalFormatting sqref="AE761">
    <cfRule type="cellIs" dxfId="3121" priority="1678" stopIfTrue="1" operator="lessThan">
      <formula>0</formula>
    </cfRule>
  </conditionalFormatting>
  <conditionalFormatting sqref="AE762:AF764">
    <cfRule type="cellIs" dxfId="3120" priority="1677" stopIfTrue="1" operator="lessThan">
      <formula>0</formula>
    </cfRule>
  </conditionalFormatting>
  <conditionalFormatting sqref="AE765:AF765">
    <cfRule type="cellIs" dxfId="3119" priority="1676" stopIfTrue="1" operator="lessThan">
      <formula>0</formula>
    </cfRule>
  </conditionalFormatting>
  <conditionalFormatting sqref="AE766:AF767">
    <cfRule type="cellIs" dxfId="3118" priority="1675" stopIfTrue="1" operator="lessThan">
      <formula>0</formula>
    </cfRule>
  </conditionalFormatting>
  <conditionalFormatting sqref="AE768:AF768">
    <cfRule type="cellIs" dxfId="3117" priority="1674" stopIfTrue="1" operator="lessThan">
      <formula>0</formula>
    </cfRule>
  </conditionalFormatting>
  <conditionalFormatting sqref="AE769:AF769">
    <cfRule type="cellIs" dxfId="3116" priority="1673" stopIfTrue="1" operator="lessThan">
      <formula>0</formula>
    </cfRule>
  </conditionalFormatting>
  <conditionalFormatting sqref="AE770:AF771">
    <cfRule type="cellIs" dxfId="3115" priority="1672" stopIfTrue="1" operator="lessThan">
      <formula>0</formula>
    </cfRule>
  </conditionalFormatting>
  <conditionalFormatting sqref="AE772:AF772">
    <cfRule type="cellIs" dxfId="3114" priority="1671" stopIfTrue="1" operator="lessThan">
      <formula>0</formula>
    </cfRule>
  </conditionalFormatting>
  <conditionalFormatting sqref="AE773:AF775">
    <cfRule type="cellIs" dxfId="3113" priority="1670" stopIfTrue="1" operator="lessThan">
      <formula>0</formula>
    </cfRule>
  </conditionalFormatting>
  <conditionalFormatting sqref="AE776:AF776">
    <cfRule type="cellIs" dxfId="3112" priority="1669" stopIfTrue="1" operator="lessThan">
      <formula>0</formula>
    </cfRule>
  </conditionalFormatting>
  <conditionalFormatting sqref="AE777:AF779">
    <cfRule type="cellIs" dxfId="3111" priority="1668" stopIfTrue="1" operator="lessThan">
      <formula>0</formula>
    </cfRule>
  </conditionalFormatting>
  <conditionalFormatting sqref="AE780:AF780">
    <cfRule type="cellIs" dxfId="3110" priority="1667" stopIfTrue="1" operator="lessThan">
      <formula>0</formula>
    </cfRule>
  </conditionalFormatting>
  <conditionalFormatting sqref="AE781:AF782">
    <cfRule type="cellIs" dxfId="3109" priority="1666" stopIfTrue="1" operator="lessThan">
      <formula>0</formula>
    </cfRule>
  </conditionalFormatting>
  <conditionalFormatting sqref="AE783:AF783">
    <cfRule type="cellIs" dxfId="3108" priority="1665" stopIfTrue="1" operator="lessThan">
      <formula>0</formula>
    </cfRule>
  </conditionalFormatting>
  <conditionalFormatting sqref="AE784:AF786">
    <cfRule type="cellIs" dxfId="3107" priority="1664" stopIfTrue="1" operator="lessThan">
      <formula>0</formula>
    </cfRule>
  </conditionalFormatting>
  <conditionalFormatting sqref="AE787:AF787">
    <cfRule type="cellIs" dxfId="3106" priority="1663" stopIfTrue="1" operator="lessThan">
      <formula>0</formula>
    </cfRule>
  </conditionalFormatting>
  <conditionalFormatting sqref="AE788:AF790">
    <cfRule type="cellIs" dxfId="3105" priority="1662" stopIfTrue="1" operator="lessThan">
      <formula>0</formula>
    </cfRule>
  </conditionalFormatting>
  <conditionalFormatting sqref="AE791:AF791">
    <cfRule type="cellIs" dxfId="3104" priority="1661" stopIfTrue="1" operator="lessThan">
      <formula>0</formula>
    </cfRule>
  </conditionalFormatting>
  <conditionalFormatting sqref="AE792:AF793">
    <cfRule type="cellIs" dxfId="3103" priority="1660" stopIfTrue="1" operator="lessThan">
      <formula>0</formula>
    </cfRule>
  </conditionalFormatting>
  <conditionalFormatting sqref="AE794:AF794">
    <cfRule type="cellIs" dxfId="3102" priority="1659" stopIfTrue="1" operator="lessThan">
      <formula>0</formula>
    </cfRule>
  </conditionalFormatting>
  <conditionalFormatting sqref="AE795:AF795">
    <cfRule type="cellIs" dxfId="3101" priority="1658" stopIfTrue="1" operator="lessThan">
      <formula>0</formula>
    </cfRule>
  </conditionalFormatting>
  <conditionalFormatting sqref="AE796:AF797">
    <cfRule type="cellIs" dxfId="3100" priority="1657" stopIfTrue="1" operator="lessThan">
      <formula>0</formula>
    </cfRule>
  </conditionalFormatting>
  <conditionalFormatting sqref="AE798:AF798">
    <cfRule type="cellIs" dxfId="3099" priority="1656" stopIfTrue="1" operator="lessThan">
      <formula>0</formula>
    </cfRule>
  </conditionalFormatting>
  <conditionalFormatting sqref="AE799:AF801">
    <cfRule type="cellIs" dxfId="3098" priority="1655" stopIfTrue="1" operator="lessThan">
      <formula>0</formula>
    </cfRule>
  </conditionalFormatting>
  <conditionalFormatting sqref="AE802:AF802">
    <cfRule type="cellIs" dxfId="3097" priority="1654" stopIfTrue="1" operator="lessThan">
      <formula>0</formula>
    </cfRule>
  </conditionalFormatting>
  <conditionalFormatting sqref="AE803:AF805">
    <cfRule type="cellIs" dxfId="3096" priority="1653" stopIfTrue="1" operator="lessThan">
      <formula>0</formula>
    </cfRule>
  </conditionalFormatting>
  <conditionalFormatting sqref="AE806:AF806">
    <cfRule type="cellIs" dxfId="3095" priority="1652" stopIfTrue="1" operator="lessThan">
      <formula>0</formula>
    </cfRule>
  </conditionalFormatting>
  <conditionalFormatting sqref="AE807:AF808">
    <cfRule type="cellIs" dxfId="3094" priority="1651" stopIfTrue="1" operator="lessThan">
      <formula>0</formula>
    </cfRule>
  </conditionalFormatting>
  <conditionalFormatting sqref="AE809:AF809">
    <cfRule type="cellIs" dxfId="3093" priority="1650" stopIfTrue="1" operator="lessThan">
      <formula>0</formula>
    </cfRule>
  </conditionalFormatting>
  <conditionalFormatting sqref="AE810:AF812">
    <cfRule type="cellIs" dxfId="3092" priority="1649" stopIfTrue="1" operator="lessThan">
      <formula>0</formula>
    </cfRule>
  </conditionalFormatting>
  <conditionalFormatting sqref="AE813:AF813">
    <cfRule type="cellIs" dxfId="3091" priority="1648" stopIfTrue="1" operator="lessThan">
      <formula>0</formula>
    </cfRule>
  </conditionalFormatting>
  <conditionalFormatting sqref="AE814:AF816">
    <cfRule type="cellIs" dxfId="3090" priority="1647" stopIfTrue="1" operator="lessThan">
      <formula>0</formula>
    </cfRule>
  </conditionalFormatting>
  <conditionalFormatting sqref="AE817:AF817">
    <cfRule type="cellIs" dxfId="3089" priority="1646" stopIfTrue="1" operator="lessThan">
      <formula>0</formula>
    </cfRule>
  </conditionalFormatting>
  <conditionalFormatting sqref="AE818:AF819">
    <cfRule type="cellIs" dxfId="3088" priority="1645" stopIfTrue="1" operator="lessThan">
      <formula>0</formula>
    </cfRule>
  </conditionalFormatting>
  <conditionalFormatting sqref="AE820:AF820">
    <cfRule type="cellIs" dxfId="3087" priority="1644" stopIfTrue="1" operator="lessThan">
      <formula>0</formula>
    </cfRule>
  </conditionalFormatting>
  <conditionalFormatting sqref="AE821:AF821">
    <cfRule type="cellIs" dxfId="3086" priority="1643" stopIfTrue="1" operator="lessThan">
      <formula>0</formula>
    </cfRule>
  </conditionalFormatting>
  <conditionalFormatting sqref="AE822:AF823">
    <cfRule type="cellIs" dxfId="3085" priority="1642" stopIfTrue="1" operator="lessThan">
      <formula>0</formula>
    </cfRule>
  </conditionalFormatting>
  <conditionalFormatting sqref="AE824:AF824">
    <cfRule type="cellIs" dxfId="3084" priority="1641" stopIfTrue="1" operator="lessThan">
      <formula>0</formula>
    </cfRule>
  </conditionalFormatting>
  <conditionalFormatting sqref="AE825:AF825">
    <cfRule type="cellIs" dxfId="3083" priority="1640" stopIfTrue="1" operator="lessThan">
      <formula>0</formula>
    </cfRule>
  </conditionalFormatting>
  <conditionalFormatting sqref="AE826:AF826">
    <cfRule type="cellIs" dxfId="3082" priority="1639" stopIfTrue="1" operator="lessThan">
      <formula>0</formula>
    </cfRule>
  </conditionalFormatting>
  <conditionalFormatting sqref="AE827:AF828">
    <cfRule type="cellIs" dxfId="3081" priority="1638" stopIfTrue="1" operator="lessThan">
      <formula>0</formula>
    </cfRule>
  </conditionalFormatting>
  <conditionalFormatting sqref="O336:P337">
    <cfRule type="cellIs" dxfId="3080" priority="1637" stopIfTrue="1" operator="lessThan">
      <formula>0</formula>
    </cfRule>
  </conditionalFormatting>
  <conditionalFormatting sqref="Q336:Q337">
    <cfRule type="cellIs" dxfId="3079" priority="1636" stopIfTrue="1" operator="lessThan">
      <formula>0</formula>
    </cfRule>
  </conditionalFormatting>
  <conditionalFormatting sqref="AC336:AD337">
    <cfRule type="cellIs" dxfId="3078" priority="1635" stopIfTrue="1" operator="lessThan">
      <formula>0</formula>
    </cfRule>
  </conditionalFormatting>
  <conditionalFormatting sqref="AE336:AE337">
    <cfRule type="cellIs" dxfId="3077" priority="1634" stopIfTrue="1" operator="lessThan">
      <formula>0</formula>
    </cfRule>
  </conditionalFormatting>
  <conditionalFormatting sqref="AC54:AF69">
    <cfRule type="cellIs" dxfId="3076" priority="1631" stopIfTrue="1" operator="lessThan">
      <formula>0</formula>
    </cfRule>
  </conditionalFormatting>
  <conditionalFormatting sqref="AK6:AM6">
    <cfRule type="cellIs" dxfId="3075" priority="1630" stopIfTrue="1" operator="equal">
      <formula>0</formula>
    </cfRule>
  </conditionalFormatting>
  <conditionalFormatting sqref="D4">
    <cfRule type="cellIs" dxfId="3074" priority="1621" stopIfTrue="1" operator="between">
      <formula>1000000000000</formula>
      <formula>9999999999999990</formula>
    </cfRule>
    <cfRule type="cellIs" dxfId="3073" priority="1622" stopIfTrue="1" operator="between">
      <formula>1000000000</formula>
      <formula>999999999999</formula>
    </cfRule>
    <cfRule type="cellIs" dxfId="3072" priority="1623" stopIfTrue="1" operator="between">
      <formula>10000</formula>
      <formula>99999999</formula>
    </cfRule>
    <cfRule type="cellIs" dxfId="3071" priority="1624" stopIfTrue="1" operator="between">
      <formula>10</formula>
      <formula>9999</formula>
    </cfRule>
  </conditionalFormatting>
  <conditionalFormatting sqref="D4">
    <cfRule type="cellIs" dxfId="3070" priority="1620" operator="equal">
      <formula>0</formula>
    </cfRule>
  </conditionalFormatting>
  <conditionalFormatting sqref="A3:C5">
    <cfRule type="cellIs" dxfId="3069" priority="1618" operator="equal">
      <formula>"Код на общински разпоредител с бюджет"</formula>
    </cfRule>
  </conditionalFormatting>
  <conditionalFormatting sqref="AF739:AF740">
    <cfRule type="cellIs" dxfId="3068" priority="1610" stopIfTrue="1" operator="lessThan">
      <formula>0</formula>
    </cfRule>
  </conditionalFormatting>
  <conditionalFormatting sqref="AF759">
    <cfRule type="cellIs" dxfId="3067" priority="1609" stopIfTrue="1" operator="lessThan">
      <formula>0</formula>
    </cfRule>
  </conditionalFormatting>
  <conditionalFormatting sqref="AF761">
    <cfRule type="cellIs" dxfId="3066" priority="1608" stopIfTrue="1" operator="lessThan">
      <formula>0</formula>
    </cfRule>
  </conditionalFormatting>
  <conditionalFormatting sqref="R739">
    <cfRule type="cellIs" dxfId="3065" priority="1607" stopIfTrue="1" operator="lessThan">
      <formula>0</formula>
    </cfRule>
  </conditionalFormatting>
  <conditionalFormatting sqref="R740">
    <cfRule type="cellIs" dxfId="3064" priority="1606" stopIfTrue="1" operator="lessThan">
      <formula>0</formula>
    </cfRule>
  </conditionalFormatting>
  <conditionalFormatting sqref="R741">
    <cfRule type="cellIs" dxfId="3063" priority="1605" stopIfTrue="1" operator="lessThan">
      <formula>0</formula>
    </cfRule>
  </conditionalFormatting>
  <conditionalFormatting sqref="AF741">
    <cfRule type="cellIs" dxfId="3062" priority="1604" stopIfTrue="1" operator="lessThan">
      <formula>0</formula>
    </cfRule>
  </conditionalFormatting>
  <conditionalFormatting sqref="AV13">
    <cfRule type="cellIs" dxfId="3061" priority="1603" operator="notEqual">
      <formula>0</formula>
    </cfRule>
  </conditionalFormatting>
  <conditionalFormatting sqref="AV12">
    <cfRule type="cellIs" dxfId="3060" priority="1602" operator="notEqual">
      <formula>0</formula>
    </cfRule>
  </conditionalFormatting>
  <conditionalFormatting sqref="AV10">
    <cfRule type="cellIs" dxfId="3059" priority="1601" operator="notEqual">
      <formula>0</formula>
    </cfRule>
  </conditionalFormatting>
  <conditionalFormatting sqref="AW13">
    <cfRule type="cellIs" dxfId="3058" priority="1600" operator="notEqual">
      <formula>0</formula>
    </cfRule>
  </conditionalFormatting>
  <conditionalFormatting sqref="AW12">
    <cfRule type="cellIs" dxfId="3057" priority="1599" operator="notEqual">
      <formula>0</formula>
    </cfRule>
  </conditionalFormatting>
  <conditionalFormatting sqref="AW10">
    <cfRule type="cellIs" dxfId="3056" priority="1598" operator="notEqual">
      <formula>0</formula>
    </cfRule>
  </conditionalFormatting>
  <conditionalFormatting sqref="AX13">
    <cfRule type="cellIs" dxfId="3055" priority="1597" operator="notEqual">
      <formula>0</formula>
    </cfRule>
  </conditionalFormatting>
  <conditionalFormatting sqref="AX12">
    <cfRule type="cellIs" dxfId="3054" priority="1596" operator="notEqual">
      <formula>0</formula>
    </cfRule>
  </conditionalFormatting>
  <conditionalFormatting sqref="AX10">
    <cfRule type="cellIs" dxfId="3053" priority="1595" operator="notEqual">
      <formula>0</formula>
    </cfRule>
  </conditionalFormatting>
  <conditionalFormatting sqref="AV8:AX8">
    <cfRule type="cellIs" dxfId="3052" priority="1594" operator="notEqual">
      <formula>0</formula>
    </cfRule>
  </conditionalFormatting>
  <conditionalFormatting sqref="AV16">
    <cfRule type="cellIs" dxfId="3051" priority="1587" operator="equal">
      <formula>1</formula>
    </cfRule>
    <cfRule type="cellIs" dxfId="3050" priority="1588" operator="notEqual">
      <formula>0</formula>
    </cfRule>
  </conditionalFormatting>
  <conditionalFormatting sqref="AV90:AV93">
    <cfRule type="cellIs" dxfId="3049" priority="1585" operator="equal">
      <formula>1</formula>
    </cfRule>
    <cfRule type="cellIs" dxfId="3048" priority="1586" operator="notEqual">
      <formula>0</formula>
    </cfRule>
  </conditionalFormatting>
  <conditionalFormatting sqref="AV179">
    <cfRule type="cellIs" dxfId="3047" priority="1583" operator="equal">
      <formula>1</formula>
    </cfRule>
    <cfRule type="cellIs" dxfId="3046" priority="1584" operator="notEqual">
      <formula>0</formula>
    </cfRule>
  </conditionalFormatting>
  <conditionalFormatting sqref="AV26">
    <cfRule type="cellIs" dxfId="3045" priority="1562" operator="notEqual">
      <formula>0</formula>
    </cfRule>
  </conditionalFormatting>
  <conditionalFormatting sqref="AR27:AT53 X27:AA53 AK27:AN53 AC27:AF53 R27:R53">
    <cfRule type="cellIs" dxfId="3044" priority="1561" stopIfTrue="1" operator="lessThan">
      <formula>0</formula>
    </cfRule>
  </conditionalFormatting>
  <conditionalFormatting sqref="AV27:AV53">
    <cfRule type="cellIs" dxfId="3043" priority="1556" operator="notEqual">
      <formula>0</formula>
    </cfRule>
  </conditionalFormatting>
  <conditionalFormatting sqref="T117">
    <cfRule type="cellIs" dxfId="3042" priority="1516" stopIfTrue="1" operator="lessThan">
      <formula>0</formula>
    </cfRule>
  </conditionalFormatting>
  <conditionalFormatting sqref="T117">
    <cfRule type="expression" dxfId="3041" priority="1513">
      <formula>#REF!&lt;0</formula>
    </cfRule>
    <cfRule type="expression" dxfId="3040" priority="1514">
      <formula>AND($N$4="12",ABS(#REF!+#REF!)&gt;ABS(#REF!+#REF!),#REF!+#REF!&lt;0)</formula>
    </cfRule>
    <cfRule type="expression" dxfId="3039" priority="1515">
      <formula>AND(ABS(#REF!+#REF!)&gt;ABS(#REF!+#REF!),#REF!+#REF!&gt;0)</formula>
    </cfRule>
  </conditionalFormatting>
  <conditionalFormatting sqref="AH115">
    <cfRule type="cellIs" dxfId="3038" priority="1511" stopIfTrue="1" operator="lessThan">
      <formula>0</formula>
    </cfRule>
  </conditionalFormatting>
  <conditionalFormatting sqref="AH115">
    <cfRule type="expression" dxfId="3037" priority="1508">
      <formula>#REF!&lt;0</formula>
    </cfRule>
    <cfRule type="expression" dxfId="3036" priority="1509">
      <formula>AND($N$4="12",ABS(#REF!+#REF!)&gt;ABS(#REF!+#REF!),#REF!+#REF!&lt;0)</formula>
    </cfRule>
    <cfRule type="expression" dxfId="3035" priority="1510">
      <formula>AND(ABS(#REF!+#REF!)&gt;ABS(#REF!+#REF!),#REF!+#REF!&gt;0)</formula>
    </cfRule>
  </conditionalFormatting>
  <conditionalFormatting sqref="AH117">
    <cfRule type="cellIs" dxfId="3034" priority="1507" stopIfTrue="1" operator="lessThan">
      <formula>0</formula>
    </cfRule>
  </conditionalFormatting>
  <conditionalFormatting sqref="AH117">
    <cfRule type="expression" dxfId="3033" priority="1504">
      <formula>#REF!&lt;0</formula>
    </cfRule>
    <cfRule type="expression" dxfId="3032" priority="1505">
      <formula>AND($N$4="12",ABS(#REF!+#REF!)&gt;ABS(#REF!+#REF!),#REF!+#REF!&lt;0)</formula>
    </cfRule>
    <cfRule type="expression" dxfId="3031" priority="1506">
      <formula>AND(ABS(#REF!+#REF!)&gt;ABS(#REF!+#REF!),#REF!+#REF!&gt;0)</formula>
    </cfRule>
  </conditionalFormatting>
  <conditionalFormatting sqref="T115">
    <cfRule type="cellIs" dxfId="3030" priority="1467" stopIfTrue="1" operator="lessThan">
      <formula>0</formula>
    </cfRule>
  </conditionalFormatting>
  <conditionalFormatting sqref="T115">
    <cfRule type="expression" dxfId="3029" priority="1464">
      <formula>#REF!&lt;0</formula>
    </cfRule>
    <cfRule type="expression" dxfId="3028" priority="1465">
      <formula>AND($N$4="12",ABS(#REF!+#REF!)&gt;ABS(#REF!+#REF!),#REF!+#REF!&lt;0)</formula>
    </cfRule>
    <cfRule type="expression" dxfId="3027" priority="1466">
      <formula>AND(ABS(#REF!+#REF!)&gt;ABS(#REF!+#REF!),#REF!+#REF!&gt;0)</formula>
    </cfRule>
  </conditionalFormatting>
  <conditionalFormatting sqref="R56">
    <cfRule type="cellIs" dxfId="3026" priority="1455" stopIfTrue="1" operator="lessThan">
      <formula>0</formula>
    </cfRule>
  </conditionalFormatting>
  <conditionalFormatting sqref="R57:R59">
    <cfRule type="cellIs" dxfId="3025" priority="1450" stopIfTrue="1" operator="lessThan">
      <formula>0</formula>
    </cfRule>
  </conditionalFormatting>
  <conditionalFormatting sqref="R62:R69">
    <cfRule type="cellIs" dxfId="3024" priority="1445" stopIfTrue="1" operator="lessThan">
      <formula>0</formula>
    </cfRule>
  </conditionalFormatting>
  <conditionalFormatting sqref="R114">
    <cfRule type="cellIs" dxfId="3023" priority="1440" stopIfTrue="1" operator="lessThan">
      <formula>0</formula>
    </cfRule>
  </conditionalFormatting>
  <conditionalFormatting sqref="R132:R133">
    <cfRule type="cellIs" dxfId="3022" priority="1405" stopIfTrue="1" operator="lessThan">
      <formula>0</formula>
    </cfRule>
  </conditionalFormatting>
  <conditionalFormatting sqref="R118">
    <cfRule type="cellIs" dxfId="3021" priority="1430" stopIfTrue="1" operator="lessThan">
      <formula>0</formula>
    </cfRule>
  </conditionalFormatting>
  <conditionalFormatting sqref="R122">
    <cfRule type="cellIs" dxfId="3020" priority="1425" stopIfTrue="1" operator="lessThan">
      <formula>0</formula>
    </cfRule>
  </conditionalFormatting>
  <conditionalFormatting sqref="R125">
    <cfRule type="cellIs" dxfId="3019" priority="1420" stopIfTrue="1" operator="lessThan">
      <formula>0</formula>
    </cfRule>
  </conditionalFormatting>
  <conditionalFormatting sqref="R127:R128">
    <cfRule type="cellIs" dxfId="3018" priority="1415" stopIfTrue="1" operator="lessThan">
      <formula>0</formula>
    </cfRule>
  </conditionalFormatting>
  <conditionalFormatting sqref="R130">
    <cfRule type="cellIs" dxfId="3017" priority="1410" stopIfTrue="1" operator="lessThan">
      <formula>0</formula>
    </cfRule>
  </conditionalFormatting>
  <conditionalFormatting sqref="R135">
    <cfRule type="cellIs" dxfId="3016" priority="1400" stopIfTrue="1" operator="lessThan">
      <formula>0</formula>
    </cfRule>
  </conditionalFormatting>
  <conditionalFormatting sqref="R139:R140">
    <cfRule type="cellIs" dxfId="3015" priority="1395" stopIfTrue="1" operator="lessThan">
      <formula>0</formula>
    </cfRule>
  </conditionalFormatting>
  <conditionalFormatting sqref="R142:R143">
    <cfRule type="cellIs" dxfId="3014" priority="1390" stopIfTrue="1" operator="lessThan">
      <formula>0</formula>
    </cfRule>
  </conditionalFormatting>
  <conditionalFormatting sqref="R146">
    <cfRule type="cellIs" dxfId="3013" priority="1385" stopIfTrue="1" operator="lessThan">
      <formula>0</formula>
    </cfRule>
  </conditionalFormatting>
  <conditionalFormatting sqref="R150:R151">
    <cfRule type="cellIs" dxfId="3012" priority="1380" stopIfTrue="1" operator="lessThan">
      <formula>0</formula>
    </cfRule>
  </conditionalFormatting>
  <conditionalFormatting sqref="R173:R175">
    <cfRule type="cellIs" dxfId="3011" priority="1375" stopIfTrue="1" operator="lessThan">
      <formula>0</formula>
    </cfRule>
  </conditionalFormatting>
  <conditionalFormatting sqref="R184">
    <cfRule type="cellIs" dxfId="3010" priority="1370" stopIfTrue="1" operator="lessThan">
      <formula>0</formula>
    </cfRule>
  </conditionalFormatting>
  <conditionalFormatting sqref="R186:R187">
    <cfRule type="cellIs" dxfId="3009" priority="1365" stopIfTrue="1" operator="lessThan">
      <formula>0</formula>
    </cfRule>
  </conditionalFormatting>
  <conditionalFormatting sqref="R190">
    <cfRule type="cellIs" dxfId="3008" priority="1360" stopIfTrue="1" operator="lessThan">
      <formula>0</formula>
    </cfRule>
  </conditionalFormatting>
  <conditionalFormatting sqref="R195">
    <cfRule type="cellIs" dxfId="3007" priority="1355" stopIfTrue="1" operator="lessThan">
      <formula>0</formula>
    </cfRule>
  </conditionalFormatting>
  <conditionalFormatting sqref="R197:R198">
    <cfRule type="cellIs" dxfId="3006" priority="1350" stopIfTrue="1" operator="lessThan">
      <formula>0</formula>
    </cfRule>
  </conditionalFormatting>
  <conditionalFormatting sqref="R220">
    <cfRule type="cellIs" dxfId="3005" priority="1345" stopIfTrue="1" operator="lessThan">
      <formula>0</formula>
    </cfRule>
  </conditionalFormatting>
  <conditionalFormatting sqref="R222">
    <cfRule type="cellIs" dxfId="3004" priority="1340" stopIfTrue="1" operator="lessThan">
      <formula>0</formula>
    </cfRule>
  </conditionalFormatting>
  <conditionalFormatting sqref="R224:R228">
    <cfRule type="cellIs" dxfId="3003" priority="1335" stopIfTrue="1" operator="lessThan">
      <formula>0</formula>
    </cfRule>
  </conditionalFormatting>
  <conditionalFormatting sqref="R232:R235">
    <cfRule type="cellIs" dxfId="3002" priority="1330" stopIfTrue="1" operator="lessThan">
      <formula>0</formula>
    </cfRule>
  </conditionalFormatting>
  <conditionalFormatting sqref="R237:R238">
    <cfRule type="cellIs" dxfId="3001" priority="1325" stopIfTrue="1" operator="lessThan">
      <formula>0</formula>
    </cfRule>
  </conditionalFormatting>
  <conditionalFormatting sqref="R241:R244">
    <cfRule type="cellIs" dxfId="3000" priority="1320" stopIfTrue="1" operator="lessThan">
      <formula>0</formula>
    </cfRule>
  </conditionalFormatting>
  <conditionalFormatting sqref="R251:R252">
    <cfRule type="cellIs" dxfId="2999" priority="1315" stopIfTrue="1" operator="lessThan">
      <formula>0</formula>
    </cfRule>
  </conditionalFormatting>
  <conditionalFormatting sqref="R257:R270">
    <cfRule type="cellIs" dxfId="2998" priority="1310" stopIfTrue="1" operator="lessThan">
      <formula>0</formula>
    </cfRule>
  </conditionalFormatting>
  <conditionalFormatting sqref="R284">
    <cfRule type="cellIs" dxfId="2997" priority="1305" stopIfTrue="1" operator="lessThan">
      <formula>0</formula>
    </cfRule>
  </conditionalFormatting>
  <conditionalFormatting sqref="R337">
    <cfRule type="cellIs" dxfId="2996" priority="1300" stopIfTrue="1" operator="lessThan">
      <formula>0</formula>
    </cfRule>
  </conditionalFormatting>
  <conditionalFormatting sqref="R364:R367">
    <cfRule type="cellIs" dxfId="2995" priority="1295" stopIfTrue="1" operator="lessThan">
      <formula>0</formula>
    </cfRule>
  </conditionalFormatting>
  <conditionalFormatting sqref="R380:R382">
    <cfRule type="cellIs" dxfId="2994" priority="1290" stopIfTrue="1" operator="lessThan">
      <formula>0</formula>
    </cfRule>
  </conditionalFormatting>
  <conditionalFormatting sqref="R416">
    <cfRule type="cellIs" dxfId="2993" priority="1285" stopIfTrue="1" operator="lessThan">
      <formula>0</formula>
    </cfRule>
  </conditionalFormatting>
  <conditionalFormatting sqref="R835:R836">
    <cfRule type="cellIs" dxfId="2992" priority="1260" stopIfTrue="1" operator="lessThan">
      <formula>0</formula>
    </cfRule>
  </conditionalFormatting>
  <conditionalFormatting sqref="R566:R569">
    <cfRule type="cellIs" dxfId="2991" priority="1280" stopIfTrue="1" operator="lessThan">
      <formula>0</formula>
    </cfRule>
  </conditionalFormatting>
  <conditionalFormatting sqref="R842:R845">
    <cfRule type="cellIs" dxfId="2990" priority="1255" stopIfTrue="1" operator="lessThan">
      <formula>0</formula>
    </cfRule>
  </conditionalFormatting>
  <conditionalFormatting sqref="R571:R572">
    <cfRule type="cellIs" dxfId="2989" priority="1275" stopIfTrue="1" operator="lessThan">
      <formula>0</formula>
    </cfRule>
  </conditionalFormatting>
  <conditionalFormatting sqref="R576:R578">
    <cfRule type="cellIs" dxfId="2988" priority="1270" stopIfTrue="1" operator="lessThan">
      <formula>0</formula>
    </cfRule>
  </conditionalFormatting>
  <conditionalFormatting sqref="R580">
    <cfRule type="cellIs" dxfId="2987" priority="1265" stopIfTrue="1" operator="lessThan">
      <formula>0</formula>
    </cfRule>
  </conditionalFormatting>
  <conditionalFormatting sqref="R885:R886">
    <cfRule type="cellIs" dxfId="2986" priority="1240" stopIfTrue="1" operator="lessThan">
      <formula>0</formula>
    </cfRule>
  </conditionalFormatting>
  <conditionalFormatting sqref="R847:R848">
    <cfRule type="cellIs" dxfId="2985" priority="1250" stopIfTrue="1" operator="lessThan">
      <formula>0</formula>
    </cfRule>
  </conditionalFormatting>
  <conditionalFormatting sqref="R868:R875">
    <cfRule type="cellIs" dxfId="2984" priority="1245" stopIfTrue="1" operator="lessThan">
      <formula>0</formula>
    </cfRule>
  </conditionalFormatting>
  <conditionalFormatting sqref="R17">
    <cfRule type="cellIs" dxfId="2983" priority="1231" stopIfTrue="1" operator="lessThan">
      <formula>0</formula>
    </cfRule>
  </conditionalFormatting>
  <conditionalFormatting sqref="R19:R20">
    <cfRule type="cellIs" dxfId="2982" priority="1226" stopIfTrue="1" operator="lessThan">
      <formula>0</formula>
    </cfRule>
  </conditionalFormatting>
  <conditionalFormatting sqref="R22">
    <cfRule type="cellIs" dxfId="2981" priority="1221" stopIfTrue="1" operator="lessThan">
      <formula>0</formula>
    </cfRule>
  </conditionalFormatting>
  <conditionalFormatting sqref="AV17">
    <cfRule type="cellIs" dxfId="2980" priority="1216" operator="notEqual">
      <formula>0</formula>
    </cfRule>
  </conditionalFormatting>
  <conditionalFormatting sqref="AV19:AV20">
    <cfRule type="cellIs" dxfId="2979" priority="1215" operator="notEqual">
      <formula>0</formula>
    </cfRule>
  </conditionalFormatting>
  <conditionalFormatting sqref="AV22">
    <cfRule type="cellIs" dxfId="2978" priority="1214" operator="notEqual">
      <formula>0</formula>
    </cfRule>
  </conditionalFormatting>
  <conditionalFormatting sqref="R54">
    <cfRule type="cellIs" dxfId="2977" priority="1213" stopIfTrue="1" operator="lessThan">
      <formula>0</formula>
    </cfRule>
  </conditionalFormatting>
  <conditionalFormatting sqref="R55">
    <cfRule type="cellIs" dxfId="2976" priority="1201" stopIfTrue="1" operator="lessThan">
      <formula>0</formula>
    </cfRule>
  </conditionalFormatting>
  <conditionalFormatting sqref="R71:R89">
    <cfRule type="cellIs" dxfId="2975" priority="1195" stopIfTrue="1" operator="lessThan">
      <formula>0</formula>
    </cfRule>
  </conditionalFormatting>
  <conditionalFormatting sqref="R103:R112">
    <cfRule type="cellIs" dxfId="2974" priority="1189" stopIfTrue="1" operator="lessThan">
      <formula>0</formula>
    </cfRule>
  </conditionalFormatting>
  <conditionalFormatting sqref="R119">
    <cfRule type="cellIs" dxfId="2973" priority="1183" stopIfTrue="1" operator="lessThan">
      <formula>0</formula>
    </cfRule>
  </conditionalFormatting>
  <conditionalFormatting sqref="R134">
    <cfRule type="cellIs" dxfId="2972" priority="1153" stopIfTrue="1" operator="lessThan">
      <formula>0</formula>
    </cfRule>
  </conditionalFormatting>
  <conditionalFormatting sqref="R123:R124">
    <cfRule type="cellIs" dxfId="2971" priority="1177" stopIfTrue="1" operator="lessThan">
      <formula>0</formula>
    </cfRule>
  </conditionalFormatting>
  <conditionalFormatting sqref="R136">
    <cfRule type="cellIs" dxfId="2970" priority="1147" stopIfTrue="1" operator="lessThan">
      <formula>0</formula>
    </cfRule>
  </conditionalFormatting>
  <conditionalFormatting sqref="R126">
    <cfRule type="cellIs" dxfId="2969" priority="1171" stopIfTrue="1" operator="lessThan">
      <formula>0</formula>
    </cfRule>
  </conditionalFormatting>
  <conditionalFormatting sqref="R137:R138">
    <cfRule type="cellIs" dxfId="2968" priority="1141" stopIfTrue="1" operator="lessThan">
      <formula>0</formula>
    </cfRule>
  </conditionalFormatting>
  <conditionalFormatting sqref="R129">
    <cfRule type="cellIs" dxfId="2967" priority="1165" stopIfTrue="1" operator="lessThan">
      <formula>0</formula>
    </cfRule>
  </conditionalFormatting>
  <conditionalFormatting sqref="R141">
    <cfRule type="cellIs" dxfId="2966" priority="1135" stopIfTrue="1" operator="lessThan">
      <formula>0</formula>
    </cfRule>
  </conditionalFormatting>
  <conditionalFormatting sqref="R131">
    <cfRule type="cellIs" dxfId="2965" priority="1159" stopIfTrue="1" operator="lessThan">
      <formula>0</formula>
    </cfRule>
  </conditionalFormatting>
  <conditionalFormatting sqref="R144:R145">
    <cfRule type="cellIs" dxfId="2964" priority="1129" stopIfTrue="1" operator="lessThan">
      <formula>0</formula>
    </cfRule>
  </conditionalFormatting>
  <conditionalFormatting sqref="R147:R148">
    <cfRule type="cellIs" dxfId="2963" priority="1123" stopIfTrue="1" operator="lessThan">
      <formula>0</formula>
    </cfRule>
  </conditionalFormatting>
  <conditionalFormatting sqref="R149">
    <cfRule type="cellIs" dxfId="2962" priority="1117" stopIfTrue="1" operator="lessThan">
      <formula>0</formula>
    </cfRule>
  </conditionalFormatting>
  <conditionalFormatting sqref="R152:R159">
    <cfRule type="cellIs" dxfId="2961" priority="1111" stopIfTrue="1" operator="lessThan">
      <formula>0</formula>
    </cfRule>
  </conditionalFormatting>
  <conditionalFormatting sqref="R161:R172">
    <cfRule type="cellIs" dxfId="2960" priority="1105" stopIfTrue="1" operator="lessThan">
      <formula>0</formula>
    </cfRule>
  </conditionalFormatting>
  <conditionalFormatting sqref="R185">
    <cfRule type="cellIs" dxfId="2959" priority="1099" stopIfTrue="1" operator="lessThan">
      <formula>0</formula>
    </cfRule>
  </conditionalFormatting>
  <conditionalFormatting sqref="R188:R189">
    <cfRule type="cellIs" dxfId="2958" priority="1093" stopIfTrue="1" operator="lessThan">
      <formula>0</formula>
    </cfRule>
  </conditionalFormatting>
  <conditionalFormatting sqref="R196">
    <cfRule type="cellIs" dxfId="2957" priority="1087" stopIfTrue="1" operator="lessThan">
      <formula>0</formula>
    </cfRule>
  </conditionalFormatting>
  <conditionalFormatting sqref="R219">
    <cfRule type="cellIs" dxfId="2956" priority="1081" stopIfTrue="1" operator="lessThan">
      <formula>0</formula>
    </cfRule>
  </conditionalFormatting>
  <conditionalFormatting sqref="R221">
    <cfRule type="cellIs" dxfId="2955" priority="1075" stopIfTrue="1" operator="lessThan">
      <formula>0</formula>
    </cfRule>
  </conditionalFormatting>
  <conditionalFormatting sqref="R223">
    <cfRule type="cellIs" dxfId="2954" priority="1069" stopIfTrue="1" operator="lessThan">
      <formula>0</formula>
    </cfRule>
  </conditionalFormatting>
  <conditionalFormatting sqref="R229:R231">
    <cfRule type="cellIs" dxfId="2953" priority="1063" stopIfTrue="1" operator="lessThan">
      <formula>0</formula>
    </cfRule>
  </conditionalFormatting>
  <conditionalFormatting sqref="R236">
    <cfRule type="cellIs" dxfId="2952" priority="1057" stopIfTrue="1" operator="lessThan">
      <formula>0</formula>
    </cfRule>
  </conditionalFormatting>
  <conditionalFormatting sqref="R239">
    <cfRule type="cellIs" dxfId="2951" priority="1051" stopIfTrue="1" operator="lessThan">
      <formula>0</formula>
    </cfRule>
  </conditionalFormatting>
  <conditionalFormatting sqref="R240">
    <cfRule type="cellIs" dxfId="2950" priority="1045" stopIfTrue="1" operator="lessThan">
      <formula>0</formula>
    </cfRule>
  </conditionalFormatting>
  <conditionalFormatting sqref="R245:R250">
    <cfRule type="cellIs" dxfId="2949" priority="1039" stopIfTrue="1" operator="lessThan">
      <formula>0</formula>
    </cfRule>
  </conditionalFormatting>
  <conditionalFormatting sqref="R253:R256">
    <cfRule type="cellIs" dxfId="2948" priority="1033" stopIfTrue="1" operator="lessThan">
      <formula>0</formula>
    </cfRule>
  </conditionalFormatting>
  <conditionalFormatting sqref="R283">
    <cfRule type="cellIs" dxfId="2947" priority="1027" stopIfTrue="1" operator="lessThan">
      <formula>0</formula>
    </cfRule>
  </conditionalFormatting>
  <conditionalFormatting sqref="R287:R288">
    <cfRule type="cellIs" dxfId="2946" priority="1021" stopIfTrue="1" operator="lessThan">
      <formula>0</formula>
    </cfRule>
  </conditionalFormatting>
  <conditionalFormatting sqref="R291:R292">
    <cfRule type="cellIs" dxfId="2945" priority="1015" stopIfTrue="1" operator="lessThan">
      <formula>0</formula>
    </cfRule>
  </conditionalFormatting>
  <conditionalFormatting sqref="R294:R321">
    <cfRule type="cellIs" dxfId="2944" priority="1009" stopIfTrue="1" operator="lessThan">
      <formula>0</formula>
    </cfRule>
  </conditionalFormatting>
  <conditionalFormatting sqref="R323:R326">
    <cfRule type="cellIs" dxfId="2943" priority="1003" stopIfTrue="1" operator="lessThan">
      <formula>0</formula>
    </cfRule>
  </conditionalFormatting>
  <conditionalFormatting sqref="R331:R336">
    <cfRule type="cellIs" dxfId="2942" priority="997" stopIfTrue="1" operator="lessThan">
      <formula>0</formula>
    </cfRule>
  </conditionalFormatting>
  <conditionalFormatting sqref="R338:R343">
    <cfRule type="cellIs" dxfId="2941" priority="991" stopIfTrue="1" operator="lessThan">
      <formula>0</formula>
    </cfRule>
  </conditionalFormatting>
  <conditionalFormatting sqref="R346:R363">
    <cfRule type="cellIs" dxfId="2940" priority="985" stopIfTrue="1" operator="lessThan">
      <formula>0</formula>
    </cfRule>
  </conditionalFormatting>
  <conditionalFormatting sqref="R368:R379">
    <cfRule type="cellIs" dxfId="2939" priority="979" stopIfTrue="1" operator="lessThan">
      <formula>0</formula>
    </cfRule>
  </conditionalFormatting>
  <conditionalFormatting sqref="R415">
    <cfRule type="cellIs" dxfId="2938" priority="973" stopIfTrue="1" operator="lessThan">
      <formula>0</formula>
    </cfRule>
  </conditionalFormatting>
  <conditionalFormatting sqref="R573:R575">
    <cfRule type="cellIs" dxfId="2937" priority="967" stopIfTrue="1" operator="lessThan">
      <formula>0</formula>
    </cfRule>
  </conditionalFormatting>
  <conditionalFormatting sqref="R832:R834">
    <cfRule type="cellIs" dxfId="2936" priority="943" stopIfTrue="1" operator="lessThan">
      <formula>0</formula>
    </cfRule>
  </conditionalFormatting>
  <conditionalFormatting sqref="R579">
    <cfRule type="cellIs" dxfId="2935" priority="961" stopIfTrue="1" operator="lessThan">
      <formula>0</formula>
    </cfRule>
  </conditionalFormatting>
  <conditionalFormatting sqref="R837:R841">
    <cfRule type="cellIs" dxfId="2934" priority="937" stopIfTrue="1" operator="lessThan">
      <formula>0</formula>
    </cfRule>
  </conditionalFormatting>
  <conditionalFormatting sqref="R604">
    <cfRule type="cellIs" dxfId="2933" priority="955" stopIfTrue="1" operator="lessThan">
      <formula>0</formula>
    </cfRule>
  </conditionalFormatting>
  <conditionalFormatting sqref="R608">
    <cfRule type="cellIs" dxfId="2932" priority="949" stopIfTrue="1" operator="lessThan">
      <formula>0</formula>
    </cfRule>
  </conditionalFormatting>
  <conditionalFormatting sqref="R846">
    <cfRule type="cellIs" dxfId="2931" priority="931" stopIfTrue="1" operator="lessThan">
      <formula>0</formula>
    </cfRule>
  </conditionalFormatting>
  <conditionalFormatting sqref="R858:R867">
    <cfRule type="cellIs" dxfId="2930" priority="925" stopIfTrue="1" operator="lessThan">
      <formula>0</formula>
    </cfRule>
  </conditionalFormatting>
  <conditionalFormatting sqref="R884">
    <cfRule type="cellIs" dxfId="2929" priority="919" stopIfTrue="1" operator="lessThan">
      <formula>0</formula>
    </cfRule>
  </conditionalFormatting>
  <conditionalFormatting sqref="R887">
    <cfRule type="cellIs" dxfId="2928" priority="913" stopIfTrue="1" operator="lessThan">
      <formula>0</formula>
    </cfRule>
  </conditionalFormatting>
  <conditionalFormatting sqref="R18">
    <cfRule type="cellIs" dxfId="2927" priority="907" stopIfTrue="1" operator="lessThan">
      <formula>0</formula>
    </cfRule>
  </conditionalFormatting>
  <conditionalFormatting sqref="R21">
    <cfRule type="cellIs" dxfId="2926" priority="901" stopIfTrue="1" operator="lessThan">
      <formula>0</formula>
    </cfRule>
  </conditionalFormatting>
  <conditionalFormatting sqref="R23">
    <cfRule type="cellIs" dxfId="2925" priority="895" stopIfTrue="1" operator="lessThan">
      <formula>0</formula>
    </cfRule>
  </conditionalFormatting>
  <conditionalFormatting sqref="AC100:AD100">
    <cfRule type="cellIs" dxfId="2924" priority="862" stopIfTrue="1" operator="lessThan">
      <formula>0</formula>
    </cfRule>
  </conditionalFormatting>
  <conditionalFormatting sqref="AE100">
    <cfRule type="cellIs" dxfId="2923" priority="861" stopIfTrue="1" operator="lessThan">
      <formula>0</formula>
    </cfRule>
  </conditionalFormatting>
  <conditionalFormatting sqref="V15:W69">
    <cfRule type="cellIs" dxfId="2922" priority="889" stopIfTrue="1" operator="lessThan">
      <formula>0</formula>
    </cfRule>
  </conditionalFormatting>
  <conditionalFormatting sqref="V71:W93">
    <cfRule type="cellIs" dxfId="2921" priority="888" stopIfTrue="1" operator="lessThan">
      <formula>0</formula>
    </cfRule>
  </conditionalFormatting>
  <conditionalFormatting sqref="V103:W112">
    <cfRule type="cellIs" dxfId="2920" priority="887" stopIfTrue="1" operator="lessThan">
      <formula>0</formula>
    </cfRule>
  </conditionalFormatting>
  <conditionalFormatting sqref="V114:W284">
    <cfRule type="cellIs" dxfId="2919" priority="886" stopIfTrue="1" operator="lessThan">
      <formula>0</formula>
    </cfRule>
  </conditionalFormatting>
  <conditionalFormatting sqref="V294:W382">
    <cfRule type="cellIs" dxfId="2918" priority="885" stopIfTrue="1" operator="lessThan">
      <formula>0</formula>
    </cfRule>
  </conditionalFormatting>
  <conditionalFormatting sqref="V384:W401">
    <cfRule type="cellIs" dxfId="2917" priority="884" stopIfTrue="1" operator="lessThan">
      <formula>0</formula>
    </cfRule>
  </conditionalFormatting>
  <conditionalFormatting sqref="V410:W600">
    <cfRule type="cellIs" dxfId="2916" priority="883" stopIfTrue="1" operator="lessThan">
      <formula>0</formula>
    </cfRule>
  </conditionalFormatting>
  <conditionalFormatting sqref="V602:W639">
    <cfRule type="cellIs" dxfId="2915" priority="882" stopIfTrue="1" operator="lessThan">
      <formula>0</formula>
    </cfRule>
  </conditionalFormatting>
  <conditionalFormatting sqref="V641:W666">
    <cfRule type="cellIs" dxfId="2914" priority="881" stopIfTrue="1" operator="lessThan">
      <formula>0</formula>
    </cfRule>
  </conditionalFormatting>
  <conditionalFormatting sqref="V668:W828">
    <cfRule type="cellIs" dxfId="2913" priority="880" stopIfTrue="1" operator="lessThan">
      <formula>0</formula>
    </cfRule>
  </conditionalFormatting>
  <conditionalFormatting sqref="V832:W887">
    <cfRule type="cellIs" dxfId="2912" priority="879" stopIfTrue="1" operator="lessThan">
      <formula>0</formula>
    </cfRule>
  </conditionalFormatting>
  <conditionalFormatting sqref="O94:Q98 X94:AA98">
    <cfRule type="cellIs" dxfId="2911" priority="878" stopIfTrue="1" operator="lessThan">
      <formula>0</formula>
    </cfRule>
  </conditionalFormatting>
  <conditionalFormatting sqref="R94:R98">
    <cfRule type="cellIs" dxfId="2910" priority="877" stopIfTrue="1" operator="lessThan">
      <formula>0</formula>
    </cfRule>
  </conditionalFormatting>
  <conditionalFormatting sqref="V94:W98">
    <cfRule type="cellIs" dxfId="2909" priority="872" stopIfTrue="1" operator="lessThan">
      <formula>0</formula>
    </cfRule>
  </conditionalFormatting>
  <conditionalFormatting sqref="O100:Q101 X100:AA101">
    <cfRule type="cellIs" dxfId="2908" priority="871" stopIfTrue="1" operator="lessThan">
      <formula>0</formula>
    </cfRule>
  </conditionalFormatting>
  <conditionalFormatting sqref="R100:R101">
    <cfRule type="cellIs" dxfId="2907" priority="870" stopIfTrue="1" operator="lessThan">
      <formula>0</formula>
    </cfRule>
  </conditionalFormatting>
  <conditionalFormatting sqref="V100:W101">
    <cfRule type="cellIs" dxfId="2906" priority="865" stopIfTrue="1" operator="lessThan">
      <formula>0</formula>
    </cfRule>
  </conditionalFormatting>
  <conditionalFormatting sqref="AC99:AD99">
    <cfRule type="cellIs" dxfId="2905" priority="864" stopIfTrue="1" operator="lessThan">
      <formula>0</formula>
    </cfRule>
  </conditionalFormatting>
  <conditionalFormatting sqref="AE99">
    <cfRule type="cellIs" dxfId="2904" priority="863" stopIfTrue="1" operator="lessThan">
      <formula>0</formula>
    </cfRule>
  </conditionalFormatting>
  <conditionalFormatting sqref="O402:P407 S402:T407 X402:AA407">
    <cfRule type="cellIs" dxfId="2903" priority="860" stopIfTrue="1" operator="lessThan">
      <formula>0</formula>
    </cfRule>
  </conditionalFormatting>
  <conditionalFormatting sqref="Q402:R407">
    <cfRule type="cellIs" dxfId="2902" priority="859" stopIfTrue="1" operator="lessThan">
      <formula>0</formula>
    </cfRule>
  </conditionalFormatting>
  <conditionalFormatting sqref="V402:W407">
    <cfRule type="cellIs" dxfId="2901" priority="858" stopIfTrue="1" operator="lessThan">
      <formula>0</formula>
    </cfRule>
  </conditionalFormatting>
  <conditionalFormatting sqref="O409:P409 S409:T409 X409:AA409">
    <cfRule type="cellIs" dxfId="2900" priority="857" stopIfTrue="1" operator="lessThan">
      <formula>0</formula>
    </cfRule>
  </conditionalFormatting>
  <conditionalFormatting sqref="Q409:R409">
    <cfRule type="cellIs" dxfId="2899" priority="856" stopIfTrue="1" operator="lessThan">
      <formula>0</formula>
    </cfRule>
  </conditionalFormatting>
  <conditionalFormatting sqref="V409:W409">
    <cfRule type="cellIs" dxfId="2898" priority="855" stopIfTrue="1" operator="lessThan">
      <formula>0</formula>
    </cfRule>
  </conditionalFormatting>
  <conditionalFormatting sqref="AC408:AD409">
    <cfRule type="cellIs" dxfId="2897" priority="854" stopIfTrue="1" operator="lessThan">
      <formula>0</formula>
    </cfRule>
  </conditionalFormatting>
  <conditionalFormatting sqref="AE408:AF409">
    <cfRule type="cellIs" dxfId="2896" priority="853" stopIfTrue="1" operator="lessThan">
      <formula>0</formula>
    </cfRule>
  </conditionalFormatting>
  <conditionalFormatting sqref="AV54">
    <cfRule type="cellIs" dxfId="2895" priority="852" operator="notEqual">
      <formula>0</formula>
    </cfRule>
  </conditionalFormatting>
  <conditionalFormatting sqref="AV55">
    <cfRule type="cellIs" dxfId="2894" priority="850" operator="notEqual">
      <formula>0</formula>
    </cfRule>
  </conditionalFormatting>
  <conditionalFormatting sqref="AV56:AV59">
    <cfRule type="cellIs" dxfId="2893" priority="849" operator="notEqual">
      <formula>0</formula>
    </cfRule>
  </conditionalFormatting>
  <conditionalFormatting sqref="AV62:AV69">
    <cfRule type="cellIs" dxfId="2892" priority="848" operator="notEqual">
      <formula>0</formula>
    </cfRule>
  </conditionalFormatting>
  <conditionalFormatting sqref="AV94:AV98">
    <cfRule type="cellIs" dxfId="2891" priority="847" operator="notEqual">
      <formula>0</formula>
    </cfRule>
  </conditionalFormatting>
  <conditionalFormatting sqref="AV100:AV101">
    <cfRule type="cellIs" dxfId="2890" priority="846" operator="notEqual">
      <formula>0</formula>
    </cfRule>
  </conditionalFormatting>
  <conditionalFormatting sqref="AV99">
    <cfRule type="cellIs" dxfId="2889" priority="843" operator="equal">
      <formula>1</formula>
    </cfRule>
    <cfRule type="cellIs" dxfId="2888" priority="844" operator="notEqual">
      <formula>0</formula>
    </cfRule>
  </conditionalFormatting>
  <conditionalFormatting sqref="AV114">
    <cfRule type="cellIs" dxfId="2887" priority="841" operator="notEqual">
      <formula>0</formula>
    </cfRule>
  </conditionalFormatting>
  <conditionalFormatting sqref="AV116">
    <cfRule type="cellIs" dxfId="2886" priority="840" operator="notEqual">
      <formula>0</formula>
    </cfRule>
  </conditionalFormatting>
  <conditionalFormatting sqref="AV118">
    <cfRule type="cellIs" dxfId="2885" priority="839" operator="notEqual">
      <formula>0</formula>
    </cfRule>
  </conditionalFormatting>
  <conditionalFormatting sqref="AV122">
    <cfRule type="cellIs" dxfId="2884" priority="838" operator="notEqual">
      <formula>0</formula>
    </cfRule>
  </conditionalFormatting>
  <conditionalFormatting sqref="AV125">
    <cfRule type="cellIs" dxfId="2883" priority="837" operator="notEqual">
      <formula>0</formula>
    </cfRule>
  </conditionalFormatting>
  <conditionalFormatting sqref="AV127:AV128">
    <cfRule type="cellIs" dxfId="2882" priority="836" operator="notEqual">
      <formula>0</formula>
    </cfRule>
  </conditionalFormatting>
  <conditionalFormatting sqref="AV130">
    <cfRule type="cellIs" dxfId="2881" priority="835" operator="notEqual">
      <formula>0</formula>
    </cfRule>
  </conditionalFormatting>
  <conditionalFormatting sqref="AV132:AV133">
    <cfRule type="cellIs" dxfId="2880" priority="834" operator="notEqual">
      <formula>0</formula>
    </cfRule>
  </conditionalFormatting>
  <conditionalFormatting sqref="AV135">
    <cfRule type="cellIs" dxfId="2879" priority="833" operator="notEqual">
      <formula>0</formula>
    </cfRule>
  </conditionalFormatting>
  <conditionalFormatting sqref="AV139:AV140">
    <cfRule type="cellIs" dxfId="2878" priority="832" operator="notEqual">
      <formula>0</formula>
    </cfRule>
  </conditionalFormatting>
  <conditionalFormatting sqref="AV142:AV143">
    <cfRule type="cellIs" dxfId="2877" priority="831" operator="notEqual">
      <formula>0</formula>
    </cfRule>
  </conditionalFormatting>
  <conditionalFormatting sqref="AV146">
    <cfRule type="cellIs" dxfId="2876" priority="830" operator="notEqual">
      <formula>0</formula>
    </cfRule>
  </conditionalFormatting>
  <conditionalFormatting sqref="AV150:AV151">
    <cfRule type="cellIs" dxfId="2875" priority="829" operator="notEqual">
      <formula>0</formula>
    </cfRule>
  </conditionalFormatting>
  <conditionalFormatting sqref="AV173:AV175">
    <cfRule type="cellIs" dxfId="2874" priority="828" operator="notEqual">
      <formula>0</formula>
    </cfRule>
  </conditionalFormatting>
  <conditionalFormatting sqref="AV184">
    <cfRule type="cellIs" dxfId="2873" priority="827" operator="notEqual">
      <formula>0</formula>
    </cfRule>
  </conditionalFormatting>
  <conditionalFormatting sqref="AV186:AV187">
    <cfRule type="cellIs" dxfId="2872" priority="826" operator="notEqual">
      <formula>0</formula>
    </cfRule>
  </conditionalFormatting>
  <conditionalFormatting sqref="AV190">
    <cfRule type="cellIs" dxfId="2871" priority="825" operator="notEqual">
      <formula>0</formula>
    </cfRule>
  </conditionalFormatting>
  <conditionalFormatting sqref="AV195">
    <cfRule type="cellIs" dxfId="2870" priority="824" operator="notEqual">
      <formula>0</formula>
    </cfRule>
  </conditionalFormatting>
  <conditionalFormatting sqref="AV220">
    <cfRule type="cellIs" dxfId="2869" priority="822" operator="notEqual">
      <formula>0</formula>
    </cfRule>
  </conditionalFormatting>
  <conditionalFormatting sqref="AV222">
    <cfRule type="cellIs" dxfId="2868" priority="821" operator="notEqual">
      <formula>0</formula>
    </cfRule>
  </conditionalFormatting>
  <conditionalFormatting sqref="AV224:AV228">
    <cfRule type="cellIs" dxfId="2867" priority="820" operator="notEqual">
      <formula>0</formula>
    </cfRule>
  </conditionalFormatting>
  <conditionalFormatting sqref="AV232:AV235">
    <cfRule type="cellIs" dxfId="2866" priority="819" operator="notEqual">
      <formula>0</formula>
    </cfRule>
  </conditionalFormatting>
  <conditionalFormatting sqref="AV237:AV238">
    <cfRule type="cellIs" dxfId="2865" priority="818" operator="notEqual">
      <formula>0</formula>
    </cfRule>
  </conditionalFormatting>
  <conditionalFormatting sqref="AV241:AV244">
    <cfRule type="cellIs" dxfId="2864" priority="817" operator="notEqual">
      <formula>0</formula>
    </cfRule>
  </conditionalFormatting>
  <conditionalFormatting sqref="AV251:AV252">
    <cfRule type="cellIs" dxfId="2863" priority="816" operator="notEqual">
      <formula>0</formula>
    </cfRule>
  </conditionalFormatting>
  <conditionalFormatting sqref="AV257:AV270">
    <cfRule type="cellIs" dxfId="2862" priority="815" operator="notEqual">
      <formula>0</formula>
    </cfRule>
  </conditionalFormatting>
  <conditionalFormatting sqref="AV284">
    <cfRule type="cellIs" dxfId="2861" priority="814" operator="notEqual">
      <formula>0</formula>
    </cfRule>
  </conditionalFormatting>
  <conditionalFormatting sqref="AV337">
    <cfRule type="cellIs" dxfId="2860" priority="813" operator="notEqual">
      <formula>0</formula>
    </cfRule>
  </conditionalFormatting>
  <conditionalFormatting sqref="AV364:AV367">
    <cfRule type="cellIs" dxfId="2859" priority="812" operator="notEqual">
      <formula>0</formula>
    </cfRule>
  </conditionalFormatting>
  <conditionalFormatting sqref="AV380:AV382">
    <cfRule type="cellIs" dxfId="2858" priority="811" operator="notEqual">
      <formula>0</formula>
    </cfRule>
  </conditionalFormatting>
  <conditionalFormatting sqref="AV416">
    <cfRule type="cellIs" dxfId="2857" priority="810" operator="notEqual">
      <formula>0</formula>
    </cfRule>
  </conditionalFormatting>
  <conditionalFormatting sqref="AV566:AV569">
    <cfRule type="cellIs" dxfId="2856" priority="809" operator="notEqual">
      <formula>0</formula>
    </cfRule>
  </conditionalFormatting>
  <conditionalFormatting sqref="AV571:AV572">
    <cfRule type="cellIs" dxfId="2855" priority="808" operator="notEqual">
      <formula>0</formula>
    </cfRule>
  </conditionalFormatting>
  <conditionalFormatting sqref="AV576:AV578">
    <cfRule type="cellIs" dxfId="2854" priority="807" operator="notEqual">
      <formula>0</formula>
    </cfRule>
  </conditionalFormatting>
  <conditionalFormatting sqref="AV580">
    <cfRule type="cellIs" dxfId="2853" priority="806" operator="notEqual">
      <formula>0</formula>
    </cfRule>
  </conditionalFormatting>
  <conditionalFormatting sqref="AV835:AV836">
    <cfRule type="cellIs" dxfId="2852" priority="805" operator="notEqual">
      <formula>0</formula>
    </cfRule>
  </conditionalFormatting>
  <conditionalFormatting sqref="AV842:AV845">
    <cfRule type="cellIs" dxfId="2851" priority="804" operator="notEqual">
      <formula>0</formula>
    </cfRule>
  </conditionalFormatting>
  <conditionalFormatting sqref="AV847:AV848">
    <cfRule type="cellIs" dxfId="2850" priority="803" operator="notEqual">
      <formula>0</formula>
    </cfRule>
  </conditionalFormatting>
  <conditionalFormatting sqref="AV868:AV875">
    <cfRule type="cellIs" dxfId="2849" priority="802" operator="notEqual">
      <formula>0</formula>
    </cfRule>
  </conditionalFormatting>
  <conditionalFormatting sqref="AV885:AV886">
    <cfRule type="cellIs" dxfId="2848" priority="801" operator="notEqual">
      <formula>0</formula>
    </cfRule>
  </conditionalFormatting>
  <conditionalFormatting sqref="AV18">
    <cfRule type="cellIs" dxfId="2847" priority="800" operator="notEqual">
      <formula>0</formula>
    </cfRule>
  </conditionalFormatting>
  <conditionalFormatting sqref="AV21">
    <cfRule type="cellIs" dxfId="2846" priority="799" operator="notEqual">
      <formula>0</formula>
    </cfRule>
  </conditionalFormatting>
  <conditionalFormatting sqref="AV23">
    <cfRule type="cellIs" dxfId="2845" priority="798" operator="notEqual">
      <formula>0</formula>
    </cfRule>
  </conditionalFormatting>
  <conditionalFormatting sqref="AV71:AV89">
    <cfRule type="cellIs" dxfId="2844" priority="797" operator="notEqual">
      <formula>0</formula>
    </cfRule>
  </conditionalFormatting>
  <conditionalFormatting sqref="AV103:AV112">
    <cfRule type="cellIs" dxfId="2843" priority="796" operator="notEqual">
      <formula>0</formula>
    </cfRule>
  </conditionalFormatting>
  <conditionalFormatting sqref="AV115">
    <cfRule type="cellIs" dxfId="2842" priority="793" operator="notEqual">
      <formula>0</formula>
    </cfRule>
  </conditionalFormatting>
  <conditionalFormatting sqref="AV117">
    <cfRule type="cellIs" dxfId="2841" priority="792" operator="notEqual">
      <formula>0</formula>
    </cfRule>
  </conditionalFormatting>
  <conditionalFormatting sqref="AV119">
    <cfRule type="cellIs" dxfId="2840" priority="791" operator="notEqual">
      <formula>0</formula>
    </cfRule>
  </conditionalFormatting>
  <conditionalFormatting sqref="AV123:AV124">
    <cfRule type="cellIs" dxfId="2839" priority="790" operator="notEqual">
      <formula>0</formula>
    </cfRule>
  </conditionalFormatting>
  <conditionalFormatting sqref="AV126">
    <cfRule type="cellIs" dxfId="2838" priority="789" operator="notEqual">
      <formula>0</formula>
    </cfRule>
  </conditionalFormatting>
  <conditionalFormatting sqref="AV129">
    <cfRule type="cellIs" dxfId="2837" priority="788" operator="notEqual">
      <formula>0</formula>
    </cfRule>
  </conditionalFormatting>
  <conditionalFormatting sqref="AV131">
    <cfRule type="cellIs" dxfId="2836" priority="787" operator="notEqual">
      <formula>0</formula>
    </cfRule>
  </conditionalFormatting>
  <conditionalFormatting sqref="AV134">
    <cfRule type="cellIs" dxfId="2835" priority="786" operator="notEqual">
      <formula>0</formula>
    </cfRule>
  </conditionalFormatting>
  <conditionalFormatting sqref="AV136:AV138">
    <cfRule type="cellIs" dxfId="2834" priority="785" operator="notEqual">
      <formula>0</formula>
    </cfRule>
  </conditionalFormatting>
  <conditionalFormatting sqref="AV141">
    <cfRule type="cellIs" dxfId="2833" priority="784" operator="notEqual">
      <formula>0</formula>
    </cfRule>
  </conditionalFormatting>
  <conditionalFormatting sqref="AV144:AV145">
    <cfRule type="cellIs" dxfId="2832" priority="783" operator="notEqual">
      <formula>0</formula>
    </cfRule>
  </conditionalFormatting>
  <conditionalFormatting sqref="AV147:AV149">
    <cfRule type="cellIs" dxfId="2831" priority="782" operator="notEqual">
      <formula>0</formula>
    </cfRule>
  </conditionalFormatting>
  <conditionalFormatting sqref="AV152:AV159">
    <cfRule type="cellIs" dxfId="2830" priority="781" operator="notEqual">
      <formula>0</formula>
    </cfRule>
  </conditionalFormatting>
  <conditionalFormatting sqref="AV161:AV172">
    <cfRule type="cellIs" dxfId="2829" priority="780" operator="notEqual">
      <formula>0</formula>
    </cfRule>
  </conditionalFormatting>
  <conditionalFormatting sqref="AV185">
    <cfRule type="cellIs" dxfId="2828" priority="779" operator="notEqual">
      <formula>0</formula>
    </cfRule>
  </conditionalFormatting>
  <conditionalFormatting sqref="AV188:AV189">
    <cfRule type="cellIs" dxfId="2827" priority="778" operator="notEqual">
      <formula>0</formula>
    </cfRule>
  </conditionalFormatting>
  <conditionalFormatting sqref="AV191:AV194">
    <cfRule type="cellIs" dxfId="2826" priority="777" operator="notEqual">
      <formula>0</formula>
    </cfRule>
  </conditionalFormatting>
  <conditionalFormatting sqref="AV196">
    <cfRule type="cellIs" dxfId="2825" priority="776" operator="notEqual">
      <formula>0</formula>
    </cfRule>
  </conditionalFormatting>
  <conditionalFormatting sqref="AV221">
    <cfRule type="cellIs" dxfId="2824" priority="775" operator="notEqual">
      <formula>0</formula>
    </cfRule>
  </conditionalFormatting>
  <conditionalFormatting sqref="AV223">
    <cfRule type="cellIs" dxfId="2823" priority="774" operator="notEqual">
      <formula>0</formula>
    </cfRule>
  </conditionalFormatting>
  <conditionalFormatting sqref="AV229:AV231">
    <cfRule type="cellIs" dxfId="2822" priority="773" operator="notEqual">
      <formula>0</formula>
    </cfRule>
  </conditionalFormatting>
  <conditionalFormatting sqref="AV236">
    <cfRule type="cellIs" dxfId="2821" priority="772" operator="notEqual">
      <formula>0</formula>
    </cfRule>
  </conditionalFormatting>
  <conditionalFormatting sqref="AV239:AV240">
    <cfRule type="cellIs" dxfId="2820" priority="771" operator="notEqual">
      <formula>0</formula>
    </cfRule>
  </conditionalFormatting>
  <conditionalFormatting sqref="AV245:AV250">
    <cfRule type="cellIs" dxfId="2819" priority="770" operator="notEqual">
      <formula>0</formula>
    </cfRule>
  </conditionalFormatting>
  <conditionalFormatting sqref="AV253:AV256">
    <cfRule type="cellIs" dxfId="2818" priority="769" operator="notEqual">
      <formula>0</formula>
    </cfRule>
  </conditionalFormatting>
  <conditionalFormatting sqref="AV283">
    <cfRule type="cellIs" dxfId="2817" priority="768" operator="notEqual">
      <formula>0</formula>
    </cfRule>
  </conditionalFormatting>
  <conditionalFormatting sqref="AV287">
    <cfRule type="cellIs" dxfId="2816" priority="767" operator="notEqual">
      <formula>0</formula>
    </cfRule>
  </conditionalFormatting>
  <conditionalFormatting sqref="AV291:AV292">
    <cfRule type="cellIs" dxfId="2815" priority="766" operator="notEqual">
      <formula>0</formula>
    </cfRule>
  </conditionalFormatting>
  <conditionalFormatting sqref="AV294:AV321">
    <cfRule type="cellIs" dxfId="2814" priority="765" operator="notEqual">
      <formula>0</formula>
    </cfRule>
  </conditionalFormatting>
  <conditionalFormatting sqref="AV323:AV326">
    <cfRule type="cellIs" dxfId="2813" priority="764" operator="notEqual">
      <formula>0</formula>
    </cfRule>
  </conditionalFormatting>
  <conditionalFormatting sqref="AV331:AV336">
    <cfRule type="cellIs" dxfId="2812" priority="763" operator="notEqual">
      <formula>0</formula>
    </cfRule>
  </conditionalFormatting>
  <conditionalFormatting sqref="AV338:AV343">
    <cfRule type="cellIs" dxfId="2811" priority="762" operator="notEqual">
      <formula>0</formula>
    </cfRule>
  </conditionalFormatting>
  <conditionalFormatting sqref="AV346:AV363">
    <cfRule type="cellIs" dxfId="2810" priority="761" operator="notEqual">
      <formula>0</formula>
    </cfRule>
  </conditionalFormatting>
  <conditionalFormatting sqref="AV368:AV379">
    <cfRule type="cellIs" dxfId="2809" priority="760" operator="notEqual">
      <formula>0</formula>
    </cfRule>
  </conditionalFormatting>
  <conditionalFormatting sqref="AV415">
    <cfRule type="cellIs" dxfId="2808" priority="759" operator="notEqual">
      <formula>0</formula>
    </cfRule>
  </conditionalFormatting>
  <conditionalFormatting sqref="AV573:AV575">
    <cfRule type="cellIs" dxfId="2807" priority="758" operator="notEqual">
      <formula>0</formula>
    </cfRule>
  </conditionalFormatting>
  <conditionalFormatting sqref="AV579">
    <cfRule type="cellIs" dxfId="2806" priority="757" operator="notEqual">
      <formula>0</formula>
    </cfRule>
  </conditionalFormatting>
  <conditionalFormatting sqref="AV604">
    <cfRule type="cellIs" dxfId="2805" priority="756" operator="notEqual">
      <formula>0</formula>
    </cfRule>
  </conditionalFormatting>
  <conditionalFormatting sqref="AV608">
    <cfRule type="cellIs" dxfId="2804" priority="755" operator="notEqual">
      <formula>0</formula>
    </cfRule>
  </conditionalFormatting>
  <conditionalFormatting sqref="AV832:AV834">
    <cfRule type="cellIs" dxfId="2803" priority="754" operator="notEqual">
      <formula>0</formula>
    </cfRule>
  </conditionalFormatting>
  <conditionalFormatting sqref="AV837:AV841">
    <cfRule type="cellIs" dxfId="2802" priority="753" operator="notEqual">
      <formula>0</formula>
    </cfRule>
  </conditionalFormatting>
  <conditionalFormatting sqref="AV846">
    <cfRule type="cellIs" dxfId="2801" priority="752" operator="notEqual">
      <formula>0</formula>
    </cfRule>
  </conditionalFormatting>
  <conditionalFormatting sqref="AV858:AV867">
    <cfRule type="cellIs" dxfId="2800" priority="751" operator="notEqual">
      <formula>0</formula>
    </cfRule>
  </conditionalFormatting>
  <conditionalFormatting sqref="AV884">
    <cfRule type="cellIs" dxfId="2799" priority="750" operator="notEqual">
      <formula>0</formula>
    </cfRule>
  </conditionalFormatting>
  <conditionalFormatting sqref="AV887">
    <cfRule type="cellIs" dxfId="2798" priority="749" operator="notEqual">
      <formula>0</formula>
    </cfRule>
  </conditionalFormatting>
  <conditionalFormatting sqref="AV286">
    <cfRule type="cellIs" dxfId="2797" priority="748" operator="notEqual">
      <formula>0</formula>
    </cfRule>
  </conditionalFormatting>
  <conditionalFormatting sqref="S570">
    <cfRule type="cellIs" dxfId="2796" priority="745" stopIfTrue="1" operator="lessThan">
      <formula>0</formula>
    </cfRule>
  </conditionalFormatting>
  <conditionalFormatting sqref="S570">
    <cfRule type="expression" dxfId="2795" priority="744">
      <formula>(#REF!+#REF!)&lt;&gt;(#REF!+#REF!)</formula>
    </cfRule>
  </conditionalFormatting>
  <conditionalFormatting sqref="T570">
    <cfRule type="cellIs" dxfId="2794" priority="743" stopIfTrue="1" operator="lessThan">
      <formula>0</formula>
    </cfRule>
  </conditionalFormatting>
  <conditionalFormatting sqref="T570">
    <cfRule type="expression" dxfId="2793" priority="742">
      <formula>(#REF!+#REF!)&lt;&gt;(#REF!+#REF!)</formula>
    </cfRule>
  </conditionalFormatting>
  <conditionalFormatting sqref="AV570">
    <cfRule type="cellIs" dxfId="2792" priority="741" operator="notEqual">
      <formula>0</formula>
    </cfRule>
  </conditionalFormatting>
  <conditionalFormatting sqref="AV408">
    <cfRule type="cellIs" dxfId="2791" priority="739" operator="equal">
      <formula>1</formula>
    </cfRule>
    <cfRule type="cellIs" dxfId="2790" priority="740" operator="notEqual">
      <formula>0</formula>
    </cfRule>
  </conditionalFormatting>
  <conditionalFormatting sqref="AV640">
    <cfRule type="cellIs" dxfId="2789" priority="737" operator="equal">
      <formula>1</formula>
    </cfRule>
    <cfRule type="cellIs" dxfId="2788" priority="738" operator="notEqual">
      <formula>0</formula>
    </cfRule>
  </conditionalFormatting>
  <conditionalFormatting sqref="AV762:AV763">
    <cfRule type="cellIs" dxfId="2787" priority="733" operator="equal">
      <formula>1</formula>
    </cfRule>
    <cfRule type="cellIs" dxfId="2786" priority="734" operator="notEqual">
      <formula>0</formula>
    </cfRule>
  </conditionalFormatting>
  <conditionalFormatting sqref="AX16">
    <cfRule type="cellIs" dxfId="2785" priority="731" operator="equal">
      <formula>1</formula>
    </cfRule>
    <cfRule type="cellIs" dxfId="2784" priority="732" operator="notEqual">
      <formula>0</formula>
    </cfRule>
  </conditionalFormatting>
  <conditionalFormatting sqref="AX17:AX69">
    <cfRule type="cellIs" dxfId="2783" priority="729" operator="equal">
      <formula>1</formula>
    </cfRule>
    <cfRule type="cellIs" dxfId="2782" priority="730" operator="notEqual">
      <formula>0</formula>
    </cfRule>
  </conditionalFormatting>
  <conditionalFormatting sqref="AX94:AX98">
    <cfRule type="cellIs" dxfId="2781" priority="727" operator="equal">
      <formula>1</formula>
    </cfRule>
    <cfRule type="cellIs" dxfId="2780" priority="728" operator="notEqual">
      <formula>0</formula>
    </cfRule>
  </conditionalFormatting>
  <conditionalFormatting sqref="AX101">
    <cfRule type="cellIs" dxfId="2779" priority="725" operator="equal">
      <formula>1</formula>
    </cfRule>
    <cfRule type="cellIs" dxfId="2778" priority="726" operator="notEqual">
      <formula>0</formula>
    </cfRule>
  </conditionalFormatting>
  <conditionalFormatting sqref="AX177">
    <cfRule type="cellIs" dxfId="2777" priority="723" operator="equal">
      <formula>1</formula>
    </cfRule>
    <cfRule type="cellIs" dxfId="2776" priority="724" operator="notEqual">
      <formula>0</formula>
    </cfRule>
  </conditionalFormatting>
  <conditionalFormatting sqref="AX267:AX270">
    <cfRule type="cellIs" dxfId="2775" priority="721" operator="equal">
      <formula>1</formula>
    </cfRule>
    <cfRule type="cellIs" dxfId="2774" priority="722" operator="notEqual">
      <formula>0</formula>
    </cfRule>
  </conditionalFormatting>
  <conditionalFormatting sqref="AX286">
    <cfRule type="cellIs" dxfId="2773" priority="719" operator="equal">
      <formula>1</formula>
    </cfRule>
    <cfRule type="cellIs" dxfId="2772" priority="720" operator="notEqual">
      <formula>0</formula>
    </cfRule>
  </conditionalFormatting>
  <conditionalFormatting sqref="AX289:AX290">
    <cfRule type="cellIs" dxfId="2771" priority="717" operator="equal">
      <formula>1</formula>
    </cfRule>
    <cfRule type="cellIs" dxfId="2770" priority="718" operator="notEqual">
      <formula>0</formula>
    </cfRule>
  </conditionalFormatting>
  <conditionalFormatting sqref="AX293">
    <cfRule type="cellIs" dxfId="2769" priority="715" operator="equal">
      <formula>1</formula>
    </cfRule>
    <cfRule type="cellIs" dxfId="2768" priority="716" operator="notEqual">
      <formula>0</formula>
    </cfRule>
  </conditionalFormatting>
  <conditionalFormatting sqref="AX402:AX407">
    <cfRule type="cellIs" dxfId="2767" priority="713" operator="equal">
      <formula>1</formula>
    </cfRule>
    <cfRule type="cellIs" dxfId="2766" priority="714" operator="notEqual">
      <formula>0</formula>
    </cfRule>
  </conditionalFormatting>
  <conditionalFormatting sqref="AX437:AX441">
    <cfRule type="cellIs" dxfId="2765" priority="711" operator="equal">
      <formula>1</formula>
    </cfRule>
    <cfRule type="cellIs" dxfId="2764" priority="712" operator="notEqual">
      <formula>0</formula>
    </cfRule>
  </conditionalFormatting>
  <conditionalFormatting sqref="AX640">
    <cfRule type="cellIs" dxfId="2763" priority="709" operator="equal">
      <formula>1</formula>
    </cfRule>
    <cfRule type="cellIs" dxfId="2762" priority="710" operator="notEqual">
      <formula>0</formula>
    </cfRule>
  </conditionalFormatting>
  <conditionalFormatting sqref="AX667">
    <cfRule type="cellIs" dxfId="2761" priority="707" operator="equal">
      <formula>1</formula>
    </cfRule>
    <cfRule type="cellIs" dxfId="2760" priority="708" operator="notEqual">
      <formula>0</formula>
    </cfRule>
  </conditionalFormatting>
  <conditionalFormatting sqref="AX760">
    <cfRule type="cellIs" dxfId="2759" priority="705" operator="equal">
      <formula>1</formula>
    </cfRule>
    <cfRule type="cellIs" dxfId="2758" priority="706" operator="notEqual">
      <formula>0</formula>
    </cfRule>
  </conditionalFormatting>
  <conditionalFormatting sqref="AX847">
    <cfRule type="cellIs" dxfId="2757" priority="703" operator="equal">
      <formula>1</formula>
    </cfRule>
    <cfRule type="cellIs" dxfId="2756" priority="704" operator="notEqual">
      <formula>0</formula>
    </cfRule>
  </conditionalFormatting>
  <conditionalFormatting sqref="AF119">
    <cfRule type="cellIs" dxfId="2755" priority="686" stopIfTrue="1" operator="lessThan">
      <formula>0</formula>
    </cfRule>
  </conditionalFormatting>
  <conditionalFormatting sqref="AF72:AF93">
    <cfRule type="cellIs" dxfId="2754" priority="698" stopIfTrue="1" operator="lessThan">
      <formula>0</formula>
    </cfRule>
  </conditionalFormatting>
  <conditionalFormatting sqref="AF123:AF124">
    <cfRule type="cellIs" dxfId="2753" priority="681" stopIfTrue="1" operator="lessThan">
      <formula>0</formula>
    </cfRule>
  </conditionalFormatting>
  <conditionalFormatting sqref="AF103:AF112">
    <cfRule type="cellIs" dxfId="2752" priority="693" stopIfTrue="1" operator="lessThan">
      <formula>0</formula>
    </cfRule>
  </conditionalFormatting>
  <conditionalFormatting sqref="AX115">
    <cfRule type="cellIs" dxfId="2751" priority="688" operator="notEqual">
      <formula>0</formula>
    </cfRule>
  </conditionalFormatting>
  <conditionalFormatting sqref="AX117">
    <cfRule type="cellIs" dxfId="2750" priority="687" operator="notEqual">
      <formula>0</formula>
    </cfRule>
  </conditionalFormatting>
  <conditionalFormatting sqref="AF126">
    <cfRule type="cellIs" dxfId="2749" priority="676" stopIfTrue="1" operator="lessThan">
      <formula>0</formula>
    </cfRule>
  </conditionalFormatting>
  <conditionalFormatting sqref="AF129">
    <cfRule type="cellIs" dxfId="2748" priority="671" stopIfTrue="1" operator="lessThan">
      <formula>0</formula>
    </cfRule>
  </conditionalFormatting>
  <conditionalFormatting sqref="AF131">
    <cfRule type="cellIs" dxfId="2747" priority="666" stopIfTrue="1" operator="lessThan">
      <formula>0</formula>
    </cfRule>
  </conditionalFormatting>
  <conditionalFormatting sqref="AF134">
    <cfRule type="cellIs" dxfId="2746" priority="661" stopIfTrue="1" operator="lessThan">
      <formula>0</formula>
    </cfRule>
  </conditionalFormatting>
  <conditionalFormatting sqref="AF136:AF138">
    <cfRule type="cellIs" dxfId="2745" priority="656" stopIfTrue="1" operator="lessThan">
      <formula>0</formula>
    </cfRule>
  </conditionalFormatting>
  <conditionalFormatting sqref="AF141">
    <cfRule type="cellIs" dxfId="2744" priority="651" stopIfTrue="1" operator="lessThan">
      <formula>0</formula>
    </cfRule>
  </conditionalFormatting>
  <conditionalFormatting sqref="AF144:AF145">
    <cfRule type="cellIs" dxfId="2743" priority="646" stopIfTrue="1" operator="lessThan">
      <formula>0</formula>
    </cfRule>
  </conditionalFormatting>
  <conditionalFormatting sqref="AF147:AF149">
    <cfRule type="cellIs" dxfId="2742" priority="641" stopIfTrue="1" operator="lessThan">
      <formula>0</formula>
    </cfRule>
  </conditionalFormatting>
  <conditionalFormatting sqref="AF152:AF159">
    <cfRule type="cellIs" dxfId="2741" priority="636" stopIfTrue="1" operator="lessThan">
      <formula>0</formula>
    </cfRule>
  </conditionalFormatting>
  <conditionalFormatting sqref="AF161:AF172">
    <cfRule type="cellIs" dxfId="2740" priority="631" stopIfTrue="1" operator="lessThan">
      <formula>0</formula>
    </cfRule>
  </conditionalFormatting>
  <conditionalFormatting sqref="AF185">
    <cfRule type="cellIs" dxfId="2739" priority="626" stopIfTrue="1" operator="lessThan">
      <formula>0</formula>
    </cfRule>
  </conditionalFormatting>
  <conditionalFormatting sqref="AF188:AF189">
    <cfRule type="cellIs" dxfId="2738" priority="621" stopIfTrue="1" operator="lessThan">
      <formula>0</formula>
    </cfRule>
  </conditionalFormatting>
  <conditionalFormatting sqref="AF196">
    <cfRule type="cellIs" dxfId="2737" priority="616" stopIfTrue="1" operator="lessThan">
      <formula>0</formula>
    </cfRule>
  </conditionalFormatting>
  <conditionalFormatting sqref="AF219">
    <cfRule type="cellIs" dxfId="2736" priority="611" stopIfTrue="1" operator="lessThan">
      <formula>0</formula>
    </cfRule>
  </conditionalFormatting>
  <conditionalFormatting sqref="AF221">
    <cfRule type="cellIs" dxfId="2735" priority="606" stopIfTrue="1" operator="lessThan">
      <formula>0</formula>
    </cfRule>
  </conditionalFormatting>
  <conditionalFormatting sqref="AF223">
    <cfRule type="cellIs" dxfId="2734" priority="601" stopIfTrue="1" operator="lessThan">
      <formula>0</formula>
    </cfRule>
  </conditionalFormatting>
  <conditionalFormatting sqref="AF229:AF231">
    <cfRule type="cellIs" dxfId="2733" priority="596" stopIfTrue="1" operator="lessThan">
      <formula>0</formula>
    </cfRule>
  </conditionalFormatting>
  <conditionalFormatting sqref="AF236">
    <cfRule type="cellIs" dxfId="2732" priority="591" stopIfTrue="1" operator="lessThan">
      <formula>0</formula>
    </cfRule>
  </conditionalFormatting>
  <conditionalFormatting sqref="AF239:AF240">
    <cfRule type="cellIs" dxfId="2731" priority="586" stopIfTrue="1" operator="lessThan">
      <formula>0</formula>
    </cfRule>
  </conditionalFormatting>
  <conditionalFormatting sqref="AF245:AF250">
    <cfRule type="cellIs" dxfId="2730" priority="581" stopIfTrue="1" operator="lessThan">
      <formula>0</formula>
    </cfRule>
  </conditionalFormatting>
  <conditionalFormatting sqref="AF253:AF256">
    <cfRule type="cellIs" dxfId="2729" priority="576" stopIfTrue="1" operator="lessThan">
      <formula>0</formula>
    </cfRule>
  </conditionalFormatting>
  <conditionalFormatting sqref="AF283">
    <cfRule type="cellIs" dxfId="2728" priority="571" stopIfTrue="1" operator="lessThan">
      <formula>0</formula>
    </cfRule>
  </conditionalFormatting>
  <conditionalFormatting sqref="AF287:AF288">
    <cfRule type="cellIs" dxfId="2727" priority="566" stopIfTrue="1" operator="lessThan">
      <formula>0</formula>
    </cfRule>
  </conditionalFormatting>
  <conditionalFormatting sqref="AF291:AF292">
    <cfRule type="cellIs" dxfId="2726" priority="561" stopIfTrue="1" operator="lessThan">
      <formula>0</formula>
    </cfRule>
  </conditionalFormatting>
  <conditionalFormatting sqref="AF294:AF321">
    <cfRule type="cellIs" dxfId="2725" priority="556" stopIfTrue="1" operator="lessThan">
      <formula>0</formula>
    </cfRule>
  </conditionalFormatting>
  <conditionalFormatting sqref="AF323:AF326">
    <cfRule type="cellIs" dxfId="2724" priority="551" stopIfTrue="1" operator="lessThan">
      <formula>0</formula>
    </cfRule>
  </conditionalFormatting>
  <conditionalFormatting sqref="AF331:AF335">
    <cfRule type="cellIs" dxfId="2723" priority="546" stopIfTrue="1" operator="lessThan">
      <formula>0</formula>
    </cfRule>
  </conditionalFormatting>
  <conditionalFormatting sqref="AF336">
    <cfRule type="cellIs" dxfId="2722" priority="541" stopIfTrue="1" operator="lessThan">
      <formula>0</formula>
    </cfRule>
  </conditionalFormatting>
  <conditionalFormatting sqref="AF338:AF343">
    <cfRule type="cellIs" dxfId="2721" priority="536" stopIfTrue="1" operator="lessThan">
      <formula>0</formula>
    </cfRule>
  </conditionalFormatting>
  <conditionalFormatting sqref="AF346:AF363">
    <cfRule type="cellIs" dxfId="2720" priority="531" stopIfTrue="1" operator="lessThan">
      <formula>0</formula>
    </cfRule>
  </conditionalFormatting>
  <conditionalFormatting sqref="AF368:AF379">
    <cfRule type="cellIs" dxfId="2719" priority="526" stopIfTrue="1" operator="lessThan">
      <formula>0</formula>
    </cfRule>
  </conditionalFormatting>
  <conditionalFormatting sqref="AF415">
    <cfRule type="cellIs" dxfId="2718" priority="521" stopIfTrue="1" operator="lessThan">
      <formula>0</formula>
    </cfRule>
  </conditionalFormatting>
  <conditionalFormatting sqref="AF573:AF575">
    <cfRule type="cellIs" dxfId="2717" priority="516" stopIfTrue="1" operator="lessThan">
      <formula>0</formula>
    </cfRule>
  </conditionalFormatting>
  <conditionalFormatting sqref="AF579">
    <cfRule type="cellIs" dxfId="2716" priority="511" stopIfTrue="1" operator="lessThan">
      <formula>0</formula>
    </cfRule>
  </conditionalFormatting>
  <conditionalFormatting sqref="AF604">
    <cfRule type="cellIs" dxfId="2715" priority="506" stopIfTrue="1" operator="lessThan">
      <formula>0</formula>
    </cfRule>
  </conditionalFormatting>
  <conditionalFormatting sqref="AF608">
    <cfRule type="cellIs" dxfId="2714" priority="501" stopIfTrue="1" operator="lessThan">
      <formula>0</formula>
    </cfRule>
  </conditionalFormatting>
  <conditionalFormatting sqref="AF832:AF834">
    <cfRule type="cellIs" dxfId="2713" priority="496" stopIfTrue="1" operator="lessThan">
      <formula>0</formula>
    </cfRule>
  </conditionalFormatting>
  <conditionalFormatting sqref="AF837:AF841">
    <cfRule type="cellIs" dxfId="2712" priority="491" stopIfTrue="1" operator="lessThan">
      <formula>0</formula>
    </cfRule>
  </conditionalFormatting>
  <conditionalFormatting sqref="AF846">
    <cfRule type="cellIs" dxfId="2711" priority="486" stopIfTrue="1" operator="lessThan">
      <formula>0</formula>
    </cfRule>
  </conditionalFormatting>
  <conditionalFormatting sqref="AF858:AF867">
    <cfRule type="cellIs" dxfId="2710" priority="481" stopIfTrue="1" operator="lessThan">
      <formula>0</formula>
    </cfRule>
  </conditionalFormatting>
  <conditionalFormatting sqref="AF884">
    <cfRule type="cellIs" dxfId="2709" priority="476" stopIfTrue="1" operator="lessThan">
      <formula>0</formula>
    </cfRule>
  </conditionalFormatting>
  <conditionalFormatting sqref="AF887">
    <cfRule type="cellIs" dxfId="2708" priority="471" stopIfTrue="1" operator="lessThan">
      <formula>0</formula>
    </cfRule>
  </conditionalFormatting>
  <conditionalFormatting sqref="AG570">
    <cfRule type="cellIs" dxfId="2707" priority="466" stopIfTrue="1" operator="lessThan">
      <formula>0</formula>
    </cfRule>
  </conditionalFormatting>
  <conditionalFormatting sqref="AG570">
    <cfRule type="expression" dxfId="2706" priority="465">
      <formula>(#REF!+#REF!)&lt;&gt;(#REF!+#REF!)</formula>
    </cfRule>
  </conditionalFormatting>
  <conditionalFormatting sqref="AH570">
    <cfRule type="cellIs" dxfId="2705" priority="464" stopIfTrue="1" operator="lessThan">
      <formula>0</formula>
    </cfRule>
  </conditionalFormatting>
  <conditionalFormatting sqref="AH570">
    <cfRule type="expression" dxfId="2704" priority="463">
      <formula>(#REF!+#REF!)&lt;&gt;(#REF!+#REF!)</formula>
    </cfRule>
  </conditionalFormatting>
  <conditionalFormatting sqref="AF99:AF100">
    <cfRule type="cellIs" dxfId="2703" priority="462" stopIfTrue="1" operator="lessThan">
      <formula>0</formula>
    </cfRule>
  </conditionalFormatting>
  <conditionalFormatting sqref="AF122">
    <cfRule type="cellIs" dxfId="2702" priority="442" stopIfTrue="1" operator="lessThan">
      <formula>0</formula>
    </cfRule>
  </conditionalFormatting>
  <conditionalFormatting sqref="AF118">
    <cfRule type="cellIs" dxfId="2701" priority="447" stopIfTrue="1" operator="lessThan">
      <formula>0</formula>
    </cfRule>
  </conditionalFormatting>
  <conditionalFormatting sqref="AF125">
    <cfRule type="cellIs" dxfId="2700" priority="437" stopIfTrue="1" operator="lessThan">
      <formula>0</formula>
    </cfRule>
  </conditionalFormatting>
  <conditionalFormatting sqref="AF127:AF128">
    <cfRule type="cellIs" dxfId="2699" priority="432" stopIfTrue="1" operator="lessThan">
      <formula>0</formula>
    </cfRule>
  </conditionalFormatting>
  <conditionalFormatting sqref="AF130">
    <cfRule type="cellIs" dxfId="2698" priority="427" stopIfTrue="1" operator="lessThan">
      <formula>0</formula>
    </cfRule>
  </conditionalFormatting>
  <conditionalFormatting sqref="AF132:AF133">
    <cfRule type="cellIs" dxfId="2697" priority="422" stopIfTrue="1" operator="lessThan">
      <formula>0</formula>
    </cfRule>
  </conditionalFormatting>
  <conditionalFormatting sqref="AF135">
    <cfRule type="cellIs" dxfId="2696" priority="417" stopIfTrue="1" operator="lessThan">
      <formula>0</formula>
    </cfRule>
  </conditionalFormatting>
  <conditionalFormatting sqref="AF139:AF140">
    <cfRule type="cellIs" dxfId="2695" priority="412" stopIfTrue="1" operator="lessThan">
      <formula>0</formula>
    </cfRule>
  </conditionalFormatting>
  <conditionalFormatting sqref="AF142:AF143">
    <cfRule type="cellIs" dxfId="2694" priority="407" stopIfTrue="1" operator="lessThan">
      <formula>0</formula>
    </cfRule>
  </conditionalFormatting>
  <conditionalFormatting sqref="AF146">
    <cfRule type="cellIs" dxfId="2693" priority="402" stopIfTrue="1" operator="lessThan">
      <formula>0</formula>
    </cfRule>
  </conditionalFormatting>
  <conditionalFormatting sqref="AF150:AF151">
    <cfRule type="cellIs" dxfId="2692" priority="397" stopIfTrue="1" operator="lessThan">
      <formula>0</formula>
    </cfRule>
  </conditionalFormatting>
  <conditionalFormatting sqref="AF173:AF175">
    <cfRule type="cellIs" dxfId="2691" priority="392" stopIfTrue="1" operator="lessThan">
      <formula>0</formula>
    </cfRule>
  </conditionalFormatting>
  <conditionalFormatting sqref="AF184">
    <cfRule type="cellIs" dxfId="2690" priority="387" stopIfTrue="1" operator="lessThan">
      <formula>0</formula>
    </cfRule>
  </conditionalFormatting>
  <conditionalFormatting sqref="AF186:AF187">
    <cfRule type="cellIs" dxfId="2689" priority="382" stopIfTrue="1" operator="lessThan">
      <formula>0</formula>
    </cfRule>
  </conditionalFormatting>
  <conditionalFormatting sqref="AF190">
    <cfRule type="cellIs" dxfId="2688" priority="377" stopIfTrue="1" operator="lessThan">
      <formula>0</formula>
    </cfRule>
  </conditionalFormatting>
  <conditionalFormatting sqref="AF195">
    <cfRule type="cellIs" dxfId="2687" priority="372" stopIfTrue="1" operator="lessThan">
      <formula>0</formula>
    </cfRule>
  </conditionalFormatting>
  <conditionalFormatting sqref="AF197:AF198">
    <cfRule type="cellIs" dxfId="2686" priority="367" stopIfTrue="1" operator="lessThan">
      <formula>0</formula>
    </cfRule>
  </conditionalFormatting>
  <conditionalFormatting sqref="AF220">
    <cfRule type="cellIs" dxfId="2685" priority="362" stopIfTrue="1" operator="lessThan">
      <formula>0</formula>
    </cfRule>
  </conditionalFormatting>
  <conditionalFormatting sqref="AF222">
    <cfRule type="cellIs" dxfId="2684" priority="357" stopIfTrue="1" operator="lessThan">
      <formula>0</formula>
    </cfRule>
  </conditionalFormatting>
  <conditionalFormatting sqref="AF224:AF228">
    <cfRule type="cellIs" dxfId="2683" priority="352" stopIfTrue="1" operator="lessThan">
      <formula>0</formula>
    </cfRule>
  </conditionalFormatting>
  <conditionalFormatting sqref="AF232:AF235">
    <cfRule type="cellIs" dxfId="2682" priority="347" stopIfTrue="1" operator="lessThan">
      <formula>0</formula>
    </cfRule>
  </conditionalFormatting>
  <conditionalFormatting sqref="AF237:AF238">
    <cfRule type="cellIs" dxfId="2681" priority="342" stopIfTrue="1" operator="lessThan">
      <formula>0</formula>
    </cfRule>
  </conditionalFormatting>
  <conditionalFormatting sqref="AF241:AF244">
    <cfRule type="cellIs" dxfId="2680" priority="337" stopIfTrue="1" operator="lessThan">
      <formula>0</formula>
    </cfRule>
  </conditionalFormatting>
  <conditionalFormatting sqref="AF251:AF252">
    <cfRule type="cellIs" dxfId="2679" priority="332" stopIfTrue="1" operator="lessThan">
      <formula>0</formula>
    </cfRule>
  </conditionalFormatting>
  <conditionalFormatting sqref="AF257:AF266">
    <cfRule type="cellIs" dxfId="2678" priority="327" stopIfTrue="1" operator="lessThan">
      <formula>0</formula>
    </cfRule>
  </conditionalFormatting>
  <conditionalFormatting sqref="AF284">
    <cfRule type="cellIs" dxfId="2677" priority="322" stopIfTrue="1" operator="lessThan">
      <formula>0</formula>
    </cfRule>
  </conditionalFormatting>
  <conditionalFormatting sqref="AF337">
    <cfRule type="cellIs" dxfId="2676" priority="317" stopIfTrue="1" operator="lessThan">
      <formula>0</formula>
    </cfRule>
  </conditionalFormatting>
  <conditionalFormatting sqref="AF364:AF367">
    <cfRule type="cellIs" dxfId="2675" priority="312" stopIfTrue="1" operator="lessThan">
      <formula>0</formula>
    </cfRule>
  </conditionalFormatting>
  <conditionalFormatting sqref="AF380:AF382">
    <cfRule type="cellIs" dxfId="2674" priority="307" stopIfTrue="1" operator="lessThan">
      <formula>0</formula>
    </cfRule>
  </conditionalFormatting>
  <conditionalFormatting sqref="AF416">
    <cfRule type="cellIs" dxfId="2673" priority="302" stopIfTrue="1" operator="lessThan">
      <formula>0</formula>
    </cfRule>
  </conditionalFormatting>
  <conditionalFormatting sqref="AF566:AF569">
    <cfRule type="cellIs" dxfId="2672" priority="297" stopIfTrue="1" operator="lessThan">
      <formula>0</formula>
    </cfRule>
  </conditionalFormatting>
  <conditionalFormatting sqref="AF571:AF572">
    <cfRule type="cellIs" dxfId="2671" priority="292" stopIfTrue="1" operator="lessThan">
      <formula>0</formula>
    </cfRule>
  </conditionalFormatting>
  <conditionalFormatting sqref="AF576:AF578">
    <cfRule type="cellIs" dxfId="2670" priority="287" stopIfTrue="1" operator="lessThan">
      <formula>0</formula>
    </cfRule>
  </conditionalFormatting>
  <conditionalFormatting sqref="AF580">
    <cfRule type="cellIs" dxfId="2669" priority="282" stopIfTrue="1" operator="lessThan">
      <formula>0</formula>
    </cfRule>
  </conditionalFormatting>
  <conditionalFormatting sqref="AF835:AF836">
    <cfRule type="cellIs" dxfId="2668" priority="277" stopIfTrue="1" operator="lessThan">
      <formula>0</formula>
    </cfRule>
  </conditionalFormatting>
  <conditionalFormatting sqref="AF842:AF845">
    <cfRule type="cellIs" dxfId="2667" priority="272" stopIfTrue="1" operator="lessThan">
      <formula>0</formula>
    </cfRule>
  </conditionalFormatting>
  <conditionalFormatting sqref="AF848">
    <cfRule type="cellIs" dxfId="2666" priority="267" stopIfTrue="1" operator="lessThan">
      <formula>0</formula>
    </cfRule>
  </conditionalFormatting>
  <conditionalFormatting sqref="AF868:AF875">
    <cfRule type="cellIs" dxfId="2665" priority="262" stopIfTrue="1" operator="lessThan">
      <formula>0</formula>
    </cfRule>
  </conditionalFormatting>
  <conditionalFormatting sqref="AF885:AF886">
    <cfRule type="cellIs" dxfId="2664" priority="257" stopIfTrue="1" operator="lessThan">
      <formula>0</formula>
    </cfRule>
  </conditionalFormatting>
  <conditionalFormatting sqref="AX71">
    <cfRule type="cellIs" dxfId="2663" priority="251" operator="notEqual">
      <formula>0</formula>
    </cfRule>
  </conditionalFormatting>
  <conditionalFormatting sqref="AX72:AX89">
    <cfRule type="cellIs" dxfId="2662" priority="250" operator="notEqual">
      <formula>0</formula>
    </cfRule>
  </conditionalFormatting>
  <conditionalFormatting sqref="AX103:AX112">
    <cfRule type="cellIs" dxfId="2661" priority="249" operator="notEqual">
      <formula>0</formula>
    </cfRule>
  </conditionalFormatting>
  <conditionalFormatting sqref="AX119">
    <cfRule type="cellIs" dxfId="2660" priority="248" operator="notEqual">
      <formula>0</formula>
    </cfRule>
  </conditionalFormatting>
  <conditionalFormatting sqref="AX123:AX124">
    <cfRule type="cellIs" dxfId="2659" priority="247" operator="notEqual">
      <formula>0</formula>
    </cfRule>
  </conditionalFormatting>
  <conditionalFormatting sqref="AX126">
    <cfRule type="cellIs" dxfId="2658" priority="246" operator="notEqual">
      <formula>0</formula>
    </cfRule>
  </conditionalFormatting>
  <conditionalFormatting sqref="AX129">
    <cfRule type="cellIs" dxfId="2657" priority="245" operator="notEqual">
      <formula>0</formula>
    </cfRule>
  </conditionalFormatting>
  <conditionalFormatting sqref="AX131">
    <cfRule type="cellIs" dxfId="2656" priority="244" operator="notEqual">
      <formula>0</formula>
    </cfRule>
  </conditionalFormatting>
  <conditionalFormatting sqref="AX134">
    <cfRule type="cellIs" dxfId="2655" priority="243" operator="notEqual">
      <formula>0</formula>
    </cfRule>
  </conditionalFormatting>
  <conditionalFormatting sqref="AX136:AX138">
    <cfRule type="cellIs" dxfId="2654" priority="242" operator="notEqual">
      <formula>0</formula>
    </cfRule>
  </conditionalFormatting>
  <conditionalFormatting sqref="AX141">
    <cfRule type="cellIs" dxfId="2653" priority="241" operator="notEqual">
      <formula>0</formula>
    </cfRule>
  </conditionalFormatting>
  <conditionalFormatting sqref="AX144:AX145">
    <cfRule type="cellIs" dxfId="2652" priority="240" operator="notEqual">
      <formula>0</formula>
    </cfRule>
  </conditionalFormatting>
  <conditionalFormatting sqref="AX147:AX149">
    <cfRule type="cellIs" dxfId="2651" priority="239" operator="notEqual">
      <formula>0</formula>
    </cfRule>
  </conditionalFormatting>
  <conditionalFormatting sqref="AX152:AX159">
    <cfRule type="cellIs" dxfId="2650" priority="238" operator="notEqual">
      <formula>0</formula>
    </cfRule>
  </conditionalFormatting>
  <conditionalFormatting sqref="AX161:AX172">
    <cfRule type="cellIs" dxfId="2649" priority="237" operator="notEqual">
      <formula>0</formula>
    </cfRule>
  </conditionalFormatting>
  <conditionalFormatting sqref="AX185">
    <cfRule type="cellIs" dxfId="2648" priority="236" operator="notEqual">
      <formula>0</formula>
    </cfRule>
  </conditionalFormatting>
  <conditionalFormatting sqref="AX188:AX189">
    <cfRule type="cellIs" dxfId="2647" priority="235" operator="notEqual">
      <formula>0</formula>
    </cfRule>
  </conditionalFormatting>
  <conditionalFormatting sqref="AX196">
    <cfRule type="cellIs" dxfId="2646" priority="234" operator="notEqual">
      <formula>0</formula>
    </cfRule>
  </conditionalFormatting>
  <conditionalFormatting sqref="AX221">
    <cfRule type="cellIs" dxfId="2645" priority="233" operator="notEqual">
      <formula>0</formula>
    </cfRule>
  </conditionalFormatting>
  <conditionalFormatting sqref="AX223">
    <cfRule type="cellIs" dxfId="2644" priority="232" operator="notEqual">
      <formula>0</formula>
    </cfRule>
  </conditionalFormatting>
  <conditionalFormatting sqref="AX229:AX231">
    <cfRule type="cellIs" dxfId="2643" priority="231" operator="notEqual">
      <formula>0</formula>
    </cfRule>
  </conditionalFormatting>
  <conditionalFormatting sqref="AX236">
    <cfRule type="cellIs" dxfId="2642" priority="230" operator="notEqual">
      <formula>0</formula>
    </cfRule>
  </conditionalFormatting>
  <conditionalFormatting sqref="AX239:AX240">
    <cfRule type="cellIs" dxfId="2641" priority="229" operator="notEqual">
      <formula>0</formula>
    </cfRule>
  </conditionalFormatting>
  <conditionalFormatting sqref="AX245:AX250">
    <cfRule type="cellIs" dxfId="2640" priority="228" operator="notEqual">
      <formula>0</formula>
    </cfRule>
  </conditionalFormatting>
  <conditionalFormatting sqref="AX253:AX256">
    <cfRule type="cellIs" dxfId="2639" priority="227" operator="notEqual">
      <formula>0</formula>
    </cfRule>
  </conditionalFormatting>
  <conditionalFormatting sqref="AX283">
    <cfRule type="cellIs" dxfId="2638" priority="226" operator="notEqual">
      <formula>0</formula>
    </cfRule>
  </conditionalFormatting>
  <conditionalFormatting sqref="AX287:AX288">
    <cfRule type="cellIs" dxfId="2637" priority="225" operator="notEqual">
      <formula>0</formula>
    </cfRule>
  </conditionalFormatting>
  <conditionalFormatting sqref="AX291:AX292">
    <cfRule type="cellIs" dxfId="2636" priority="224" operator="notEqual">
      <formula>0</formula>
    </cfRule>
  </conditionalFormatting>
  <conditionalFormatting sqref="AX294:AX321">
    <cfRule type="cellIs" dxfId="2635" priority="223" operator="notEqual">
      <formula>0</formula>
    </cfRule>
  </conditionalFormatting>
  <conditionalFormatting sqref="AX323:AX326">
    <cfRule type="cellIs" dxfId="2634" priority="222" operator="notEqual">
      <formula>0</formula>
    </cfRule>
  </conditionalFormatting>
  <conditionalFormatting sqref="AX331:AX336">
    <cfRule type="cellIs" dxfId="2633" priority="221" operator="notEqual">
      <formula>0</formula>
    </cfRule>
  </conditionalFormatting>
  <conditionalFormatting sqref="AX338:AX343">
    <cfRule type="cellIs" dxfId="2632" priority="220" operator="notEqual">
      <formula>0</formula>
    </cfRule>
  </conditionalFormatting>
  <conditionalFormatting sqref="AX346:AX362">
    <cfRule type="cellIs" dxfId="2631" priority="219" operator="notEqual">
      <formula>0</formula>
    </cfRule>
  </conditionalFormatting>
  <conditionalFormatting sqref="AX368:AX379">
    <cfRule type="cellIs" dxfId="2630" priority="218" operator="notEqual">
      <formula>0</formula>
    </cfRule>
  </conditionalFormatting>
  <conditionalFormatting sqref="AX415">
    <cfRule type="cellIs" dxfId="2629" priority="217" operator="notEqual">
      <formula>0</formula>
    </cfRule>
  </conditionalFormatting>
  <conditionalFormatting sqref="AX570">
    <cfRule type="cellIs" dxfId="2628" priority="216" operator="notEqual">
      <formula>0</formula>
    </cfRule>
  </conditionalFormatting>
  <conditionalFormatting sqref="AX573:AX575">
    <cfRule type="cellIs" dxfId="2627" priority="215" operator="notEqual">
      <formula>0</formula>
    </cfRule>
  </conditionalFormatting>
  <conditionalFormatting sqref="AX579">
    <cfRule type="cellIs" dxfId="2626" priority="214" operator="notEqual">
      <formula>0</formula>
    </cfRule>
  </conditionalFormatting>
  <conditionalFormatting sqref="AX604">
    <cfRule type="cellIs" dxfId="2625" priority="213" operator="notEqual">
      <formula>0</formula>
    </cfRule>
  </conditionalFormatting>
  <conditionalFormatting sqref="AX608">
    <cfRule type="cellIs" dxfId="2624" priority="212" operator="notEqual">
      <formula>0</formula>
    </cfRule>
  </conditionalFormatting>
  <conditionalFormatting sqref="AX832:AX834">
    <cfRule type="cellIs" dxfId="2623" priority="211" operator="notEqual">
      <formula>0</formula>
    </cfRule>
  </conditionalFormatting>
  <conditionalFormatting sqref="AX837:AX841">
    <cfRule type="cellIs" dxfId="2622" priority="210" operator="notEqual">
      <formula>0</formula>
    </cfRule>
  </conditionalFormatting>
  <conditionalFormatting sqref="AX846">
    <cfRule type="cellIs" dxfId="2621" priority="209" operator="notEqual">
      <formula>0</formula>
    </cfRule>
  </conditionalFormatting>
  <conditionalFormatting sqref="AX858:AX867">
    <cfRule type="cellIs" dxfId="2620" priority="208" operator="notEqual">
      <formula>0</formula>
    </cfRule>
  </conditionalFormatting>
  <conditionalFormatting sqref="AX884">
    <cfRule type="cellIs" dxfId="2619" priority="207" operator="notEqual">
      <formula>0</formula>
    </cfRule>
  </conditionalFormatting>
  <conditionalFormatting sqref="AX887">
    <cfRule type="cellIs" dxfId="2618" priority="206" operator="notEqual">
      <formula>0</formula>
    </cfRule>
  </conditionalFormatting>
  <conditionalFormatting sqref="AX90:AX93">
    <cfRule type="cellIs" dxfId="2617" priority="205" operator="notEqual">
      <formula>0</formula>
    </cfRule>
  </conditionalFormatting>
  <conditionalFormatting sqref="AX100">
    <cfRule type="cellIs" dxfId="2616" priority="204" operator="notEqual">
      <formula>0</formula>
    </cfRule>
  </conditionalFormatting>
  <conditionalFormatting sqref="AX99">
    <cfRule type="cellIs" dxfId="2615" priority="203" operator="notEqual">
      <formula>0</formula>
    </cfRule>
  </conditionalFormatting>
  <conditionalFormatting sqref="AX114">
    <cfRule type="cellIs" dxfId="2614" priority="202" operator="notEqual">
      <formula>0</formula>
    </cfRule>
  </conditionalFormatting>
  <conditionalFormatting sqref="AX116">
    <cfRule type="cellIs" dxfId="2613" priority="201" operator="notEqual">
      <formula>0</formula>
    </cfRule>
  </conditionalFormatting>
  <conditionalFormatting sqref="AX118">
    <cfRule type="cellIs" dxfId="2612" priority="200" operator="notEqual">
      <formula>0</formula>
    </cfRule>
  </conditionalFormatting>
  <conditionalFormatting sqref="AX122">
    <cfRule type="cellIs" dxfId="2611" priority="199" operator="notEqual">
      <formula>0</formula>
    </cfRule>
  </conditionalFormatting>
  <conditionalFormatting sqref="AX125">
    <cfRule type="cellIs" dxfId="2610" priority="198" operator="notEqual">
      <formula>0</formula>
    </cfRule>
  </conditionalFormatting>
  <conditionalFormatting sqref="AX127:AX128">
    <cfRule type="cellIs" dxfId="2609" priority="197" operator="notEqual">
      <formula>0</formula>
    </cfRule>
  </conditionalFormatting>
  <conditionalFormatting sqref="AX130">
    <cfRule type="cellIs" dxfId="2608" priority="196" operator="notEqual">
      <formula>0</formula>
    </cfRule>
  </conditionalFormatting>
  <conditionalFormatting sqref="AX132:AX133">
    <cfRule type="cellIs" dxfId="2607" priority="195" operator="notEqual">
      <formula>0</formula>
    </cfRule>
  </conditionalFormatting>
  <conditionalFormatting sqref="AX135">
    <cfRule type="cellIs" dxfId="2606" priority="194" operator="notEqual">
      <formula>0</formula>
    </cfRule>
  </conditionalFormatting>
  <conditionalFormatting sqref="AX139:AX140">
    <cfRule type="cellIs" dxfId="2605" priority="193" operator="notEqual">
      <formula>0</formula>
    </cfRule>
  </conditionalFormatting>
  <conditionalFormatting sqref="AX142:AX143">
    <cfRule type="cellIs" dxfId="2604" priority="192" operator="notEqual">
      <formula>0</formula>
    </cfRule>
  </conditionalFormatting>
  <conditionalFormatting sqref="AX146">
    <cfRule type="cellIs" dxfId="2603" priority="191" operator="notEqual">
      <formula>0</formula>
    </cfRule>
  </conditionalFormatting>
  <conditionalFormatting sqref="AX150:AX151">
    <cfRule type="cellIs" dxfId="2602" priority="190" operator="notEqual">
      <formula>0</formula>
    </cfRule>
  </conditionalFormatting>
  <conditionalFormatting sqref="AX173:AX175">
    <cfRule type="cellIs" dxfId="2601" priority="189" operator="notEqual">
      <formula>0</formula>
    </cfRule>
  </conditionalFormatting>
  <conditionalFormatting sqref="AX184">
    <cfRule type="cellIs" dxfId="2600" priority="188" operator="notEqual">
      <formula>0</formula>
    </cfRule>
  </conditionalFormatting>
  <conditionalFormatting sqref="AX186:AX187">
    <cfRule type="cellIs" dxfId="2599" priority="187" operator="notEqual">
      <formula>0</formula>
    </cfRule>
  </conditionalFormatting>
  <conditionalFormatting sqref="AX190">
    <cfRule type="cellIs" dxfId="2598" priority="186" operator="notEqual">
      <formula>0</formula>
    </cfRule>
  </conditionalFormatting>
  <conditionalFormatting sqref="AX195">
    <cfRule type="cellIs" dxfId="2597" priority="185" operator="notEqual">
      <formula>0</formula>
    </cfRule>
  </conditionalFormatting>
  <conditionalFormatting sqref="AX197:AX198">
    <cfRule type="cellIs" dxfId="2596" priority="184" operator="notEqual">
      <formula>0</formula>
    </cfRule>
  </conditionalFormatting>
  <conditionalFormatting sqref="AX220">
    <cfRule type="cellIs" dxfId="2595" priority="183" operator="notEqual">
      <formula>0</formula>
    </cfRule>
  </conditionalFormatting>
  <conditionalFormatting sqref="AV219">
    <cfRule type="cellIs" dxfId="2594" priority="182" operator="notEqual">
      <formula>0</formula>
    </cfRule>
  </conditionalFormatting>
  <conditionalFormatting sqref="AX219">
    <cfRule type="cellIs" dxfId="2593" priority="181" operator="notEqual">
      <formula>0</formula>
    </cfRule>
  </conditionalFormatting>
  <conditionalFormatting sqref="AX222">
    <cfRule type="cellIs" dxfId="2592" priority="180" operator="notEqual">
      <formula>0</formula>
    </cfRule>
  </conditionalFormatting>
  <conditionalFormatting sqref="AX224:AX228">
    <cfRule type="cellIs" dxfId="2591" priority="179" operator="notEqual">
      <formula>0</formula>
    </cfRule>
  </conditionalFormatting>
  <conditionalFormatting sqref="AX232:AX235">
    <cfRule type="cellIs" dxfId="2590" priority="178" operator="notEqual">
      <formula>0</formula>
    </cfRule>
  </conditionalFormatting>
  <conditionalFormatting sqref="AX237:AX238">
    <cfRule type="cellIs" dxfId="2589" priority="177" operator="notEqual">
      <formula>0</formula>
    </cfRule>
  </conditionalFormatting>
  <conditionalFormatting sqref="AX241:AX244">
    <cfRule type="cellIs" dxfId="2588" priority="176" operator="notEqual">
      <formula>0</formula>
    </cfRule>
  </conditionalFormatting>
  <conditionalFormatting sqref="AX251:AX252">
    <cfRule type="cellIs" dxfId="2587" priority="175" operator="notEqual">
      <formula>0</formula>
    </cfRule>
  </conditionalFormatting>
  <conditionalFormatting sqref="AX257:AX266">
    <cfRule type="cellIs" dxfId="2586" priority="174" operator="notEqual">
      <formula>0</formula>
    </cfRule>
  </conditionalFormatting>
  <conditionalFormatting sqref="AX284">
    <cfRule type="cellIs" dxfId="2585" priority="173" operator="notEqual">
      <formula>0</formula>
    </cfRule>
  </conditionalFormatting>
  <conditionalFormatting sqref="AX337">
    <cfRule type="cellIs" dxfId="2584" priority="172" operator="notEqual">
      <formula>0</formula>
    </cfRule>
  </conditionalFormatting>
  <conditionalFormatting sqref="AX364:AX367">
    <cfRule type="cellIs" dxfId="2583" priority="171" operator="notEqual">
      <formula>0</formula>
    </cfRule>
  </conditionalFormatting>
  <conditionalFormatting sqref="AX363">
    <cfRule type="cellIs" dxfId="2582" priority="170" operator="notEqual">
      <formula>0</formula>
    </cfRule>
  </conditionalFormatting>
  <conditionalFormatting sqref="AX380:AX382">
    <cfRule type="cellIs" dxfId="2581" priority="169" operator="notEqual">
      <formula>0</formula>
    </cfRule>
  </conditionalFormatting>
  <conditionalFormatting sqref="AX416">
    <cfRule type="cellIs" dxfId="2580" priority="168" operator="notEqual">
      <formula>0</formula>
    </cfRule>
  </conditionalFormatting>
  <conditionalFormatting sqref="AX566:AX569">
    <cfRule type="cellIs" dxfId="2579" priority="167" operator="notEqual">
      <formula>0</formula>
    </cfRule>
  </conditionalFormatting>
  <conditionalFormatting sqref="AX571:AX572">
    <cfRule type="cellIs" dxfId="2578" priority="166" operator="notEqual">
      <formula>0</formula>
    </cfRule>
  </conditionalFormatting>
  <conditionalFormatting sqref="AX576:AX578">
    <cfRule type="cellIs" dxfId="2577" priority="165" operator="notEqual">
      <formula>0</formula>
    </cfRule>
  </conditionalFormatting>
  <conditionalFormatting sqref="AX580">
    <cfRule type="cellIs" dxfId="2576" priority="164" operator="notEqual">
      <formula>0</formula>
    </cfRule>
  </conditionalFormatting>
  <conditionalFormatting sqref="AX835:AX836">
    <cfRule type="cellIs" dxfId="2575" priority="163" operator="notEqual">
      <formula>0</formula>
    </cfRule>
  </conditionalFormatting>
  <conditionalFormatting sqref="AX842:AX845">
    <cfRule type="cellIs" dxfId="2574" priority="162" operator="notEqual">
      <formula>0</formula>
    </cfRule>
  </conditionalFormatting>
  <conditionalFormatting sqref="AX848">
    <cfRule type="cellIs" dxfId="2573" priority="161" operator="notEqual">
      <formula>0</formula>
    </cfRule>
  </conditionalFormatting>
  <conditionalFormatting sqref="AX868:AX875">
    <cfRule type="cellIs" dxfId="2572" priority="160" operator="notEqual">
      <formula>0</formula>
    </cfRule>
  </conditionalFormatting>
  <conditionalFormatting sqref="AX885:AX886">
    <cfRule type="cellIs" dxfId="2571" priority="159" operator="notEqual">
      <formula>0</formula>
    </cfRule>
  </conditionalFormatting>
  <conditionalFormatting sqref="H13:L13">
    <cfRule type="cellIs" dxfId="2570" priority="158" operator="notEqual">
      <formula>0</formula>
    </cfRule>
  </conditionalFormatting>
  <conditionalFormatting sqref="S76:T87 S89:T93 S14:T70 S72:T74">
    <cfRule type="cellIs" dxfId="2569" priority="157" stopIfTrue="1" operator="lessThan">
      <formula>0</formula>
    </cfRule>
  </conditionalFormatting>
  <conditionalFormatting sqref="S94:T101">
    <cfRule type="cellIs" dxfId="2568" priority="156" stopIfTrue="1" operator="lessThan">
      <formula>0</formula>
    </cfRule>
  </conditionalFormatting>
  <conditionalFormatting sqref="S103:T114">
    <cfRule type="cellIs" dxfId="2567" priority="155" stopIfTrue="1" operator="lessThan">
      <formula>0</formula>
    </cfRule>
  </conditionalFormatting>
  <conditionalFormatting sqref="S116:T116">
    <cfRule type="cellIs" dxfId="2566" priority="154" stopIfTrue="1" operator="lessThan">
      <formula>0</formula>
    </cfRule>
  </conditionalFormatting>
  <conditionalFormatting sqref="S156:T166 S152:T153 S150:T150 S124:T148 S120:T121 S118:T118 S176:T284">
    <cfRule type="cellIs" dxfId="2565" priority="153" stopIfTrue="1" operator="lessThan">
      <formula>0</formula>
    </cfRule>
  </conditionalFormatting>
  <conditionalFormatting sqref="T286 S338:T382 S291:T292 T289:T290 S294:T335 T293">
    <cfRule type="cellIs" dxfId="2564" priority="152" stopIfTrue="1" operator="lessThan">
      <formula>0</formula>
    </cfRule>
  </conditionalFormatting>
  <conditionalFormatting sqref="S336:T337">
    <cfRule type="cellIs" dxfId="2563" priority="151" stopIfTrue="1" operator="lessThan">
      <formula>0</formula>
    </cfRule>
  </conditionalFormatting>
  <conditionalFormatting sqref="S384:T401">
    <cfRule type="cellIs" dxfId="2562" priority="150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61" priority="149" stopIfTrue="1" operator="lessThan">
      <formula>0</formula>
    </cfRule>
  </conditionalFormatting>
  <conditionalFormatting sqref="S571:T579 S592:T593 S588:T589">
    <cfRule type="cellIs" dxfId="2560" priority="148" stopIfTrue="1" operator="lessThan">
      <formula>0</formula>
    </cfRule>
  </conditionalFormatting>
  <conditionalFormatting sqref="S581:T587 T580">
    <cfRule type="cellIs" dxfId="2559" priority="147" stopIfTrue="1" operator="lessThan">
      <formula>0</formula>
    </cfRule>
  </conditionalFormatting>
  <conditionalFormatting sqref="S580">
    <cfRule type="cellIs" dxfId="2558" priority="146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57" priority="145" stopIfTrue="1" operator="lessThan">
      <formula>0</formula>
    </cfRule>
  </conditionalFormatting>
  <conditionalFormatting sqref="S832:T887">
    <cfRule type="cellIs" dxfId="2556" priority="144" stopIfTrue="1" operator="lessThan">
      <formula>0</formula>
    </cfRule>
  </conditionalFormatting>
  <conditionalFormatting sqref="AG14:AH45">
    <cfRule type="cellIs" dxfId="2555" priority="143" stopIfTrue="1" operator="lessThan">
      <formula>0</formula>
    </cfRule>
  </conditionalFormatting>
  <conditionalFormatting sqref="AG46:AH69">
    <cfRule type="cellIs" dxfId="2554" priority="142" stopIfTrue="1" operator="lessThan">
      <formula>0</formula>
    </cfRule>
  </conditionalFormatting>
  <conditionalFormatting sqref="AG72:AH74 AG76:AH87 AG89:AH101">
    <cfRule type="cellIs" dxfId="2553" priority="141" stopIfTrue="1" operator="lessThan">
      <formula>0</formula>
    </cfRule>
  </conditionalFormatting>
  <conditionalFormatting sqref="AG103:AH112">
    <cfRule type="cellIs" dxfId="2552" priority="140" stopIfTrue="1" operator="lessThan">
      <formula>0</formula>
    </cfRule>
  </conditionalFormatting>
  <conditionalFormatting sqref="AG114:AH114">
    <cfRule type="cellIs" dxfId="2551" priority="139" stopIfTrue="1" operator="lessThan">
      <formula>0</formula>
    </cfRule>
  </conditionalFormatting>
  <conditionalFormatting sqref="AG116:AH116">
    <cfRule type="cellIs" dxfId="2550" priority="138" stopIfTrue="1" operator="lessThan">
      <formula>0</formula>
    </cfRule>
  </conditionalFormatting>
  <conditionalFormatting sqref="AG118:AH118 AG120:AH121 AG152:AH153 AG150:AH150 AG124:AH148 AG156:AH166 AG176:AH186 AG188:AH284">
    <cfRule type="cellIs" dxfId="2549" priority="137" stopIfTrue="1" operator="lessThan">
      <formula>0</formula>
    </cfRule>
  </conditionalFormatting>
  <conditionalFormatting sqref="AG187:AH187">
    <cfRule type="cellIs" dxfId="2548" priority="136" stopIfTrue="1" operator="lessThan">
      <formula>0</formula>
    </cfRule>
  </conditionalFormatting>
  <conditionalFormatting sqref="AG286:AH335 AG338:AH382">
    <cfRule type="cellIs" dxfId="2547" priority="135" stopIfTrue="1" operator="lessThan">
      <formula>0</formula>
    </cfRule>
  </conditionalFormatting>
  <conditionalFormatting sqref="AG336:AH337">
    <cfRule type="cellIs" dxfId="2546" priority="134" stopIfTrue="1" operator="lessThan">
      <formula>0</formula>
    </cfRule>
  </conditionalFormatting>
  <conditionalFormatting sqref="AG832:AH887">
    <cfRule type="cellIs" dxfId="2545" priority="126" stopIfTrue="1" operator="lessThan">
      <formula>0</formula>
    </cfRule>
  </conditionalFormatting>
  <conditionalFormatting sqref="AG384:AH409">
    <cfRule type="cellIs" dxfId="2544" priority="132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43" priority="131" stopIfTrue="1" operator="lessThan">
      <formula>0</formula>
    </cfRule>
  </conditionalFormatting>
  <conditionalFormatting sqref="AG571:AH579 AG592:AH593 AG588:AH589">
    <cfRule type="cellIs" dxfId="2542" priority="130" stopIfTrue="1" operator="lessThan">
      <formula>0</formula>
    </cfRule>
  </conditionalFormatting>
  <conditionalFormatting sqref="AG581:AH587 AH580">
    <cfRule type="cellIs" dxfId="2541" priority="129" stopIfTrue="1" operator="lessThan">
      <formula>0</formula>
    </cfRule>
  </conditionalFormatting>
  <conditionalFormatting sqref="AG580">
    <cfRule type="cellIs" dxfId="2540" priority="128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39" priority="127" stopIfTrue="1" operator="lessThan">
      <formula>0</formula>
    </cfRule>
  </conditionalFormatting>
  <conditionalFormatting sqref="AR44:AT828">
    <cfRule type="cellIs" dxfId="2538" priority="125" stopIfTrue="1" operator="notEqual">
      <formula>0</formula>
    </cfRule>
  </conditionalFormatting>
  <conditionalFormatting sqref="AR832:AT887">
    <cfRule type="cellIs" dxfId="2537" priority="124" stopIfTrue="1" operator="notEqual">
      <formula>0</formula>
    </cfRule>
  </conditionalFormatting>
  <conditionalFormatting sqref="AP94:AP101 AO71:AO93">
    <cfRule type="cellIs" dxfId="2536" priority="122" stopIfTrue="1" operator="lessThan">
      <formula>0</formula>
    </cfRule>
  </conditionalFormatting>
  <conditionalFormatting sqref="AP322">
    <cfRule type="cellIs" dxfId="2535" priority="120" stopIfTrue="1" operator="lessThan">
      <formula>0</formula>
    </cfRule>
  </conditionalFormatting>
  <conditionalFormatting sqref="AP327:AP330">
    <cfRule type="cellIs" dxfId="2534" priority="119" stopIfTrue="1" operator="lessThan">
      <formula>0</formula>
    </cfRule>
  </conditionalFormatting>
  <conditionalFormatting sqref="AP337">
    <cfRule type="cellIs" dxfId="2533" priority="118" stopIfTrue="1" operator="lessThan">
      <formula>0</formula>
    </cfRule>
  </conditionalFormatting>
  <conditionalFormatting sqref="AP344:AP345">
    <cfRule type="cellIs" dxfId="2532" priority="117" stopIfTrue="1" operator="lessThan">
      <formula>0</formula>
    </cfRule>
  </conditionalFormatting>
  <conditionalFormatting sqref="AP364:AP367">
    <cfRule type="cellIs" dxfId="2531" priority="116" stopIfTrue="1" operator="lessThan">
      <formula>0</formula>
    </cfRule>
  </conditionalFormatting>
  <conditionalFormatting sqref="AP71:AP93">
    <cfRule type="cellIs" dxfId="2530" priority="115" stopIfTrue="1" operator="lessThan">
      <formula>0</formula>
    </cfRule>
  </conditionalFormatting>
  <conditionalFormatting sqref="AO94:AO101">
    <cfRule type="cellIs" dxfId="2529" priority="114" stopIfTrue="1" operator="lessThan">
      <formula>0</formula>
    </cfRule>
  </conditionalFormatting>
  <conditionalFormatting sqref="AO16:AP16 AO19:AO20 AP18 AO22 AP21 AO26:AO53 AP23 AO56:AO59 AP54:AP55 AO62:AO69 AO17">
    <cfRule type="cellIs" dxfId="2528" priority="113" stopIfTrue="1" operator="lessThan">
      <formula>0</formula>
    </cfRule>
  </conditionalFormatting>
  <conditionalFormatting sqref="AO14:AO15">
    <cfRule type="cellIs" dxfId="2527" priority="112" stopIfTrue="1" operator="lessThan">
      <formula>0</formula>
    </cfRule>
  </conditionalFormatting>
  <conditionalFormatting sqref="AO18">
    <cfRule type="cellIs" dxfId="2526" priority="111" stopIfTrue="1" operator="lessThan">
      <formula>0</formula>
    </cfRule>
  </conditionalFormatting>
  <conditionalFormatting sqref="AO21">
    <cfRule type="cellIs" dxfId="2525" priority="110" stopIfTrue="1" operator="lessThan">
      <formula>0</formula>
    </cfRule>
  </conditionalFormatting>
  <conditionalFormatting sqref="AO23:AO25">
    <cfRule type="cellIs" dxfId="2524" priority="109" stopIfTrue="1" operator="lessThan">
      <formula>0</formula>
    </cfRule>
  </conditionalFormatting>
  <conditionalFormatting sqref="AO54:AO55">
    <cfRule type="cellIs" dxfId="2523" priority="108" stopIfTrue="1" operator="lessThan">
      <formula>0</formula>
    </cfRule>
  </conditionalFormatting>
  <conditionalFormatting sqref="AO60:AO61">
    <cfRule type="cellIs" dxfId="2522" priority="107" stopIfTrue="1" operator="lessThan">
      <formula>0</formula>
    </cfRule>
  </conditionalFormatting>
  <conditionalFormatting sqref="AP14:AP15">
    <cfRule type="cellIs" dxfId="2521" priority="106" stopIfTrue="1" operator="lessThan">
      <formula>0</formula>
    </cfRule>
  </conditionalFormatting>
  <conditionalFormatting sqref="AP17">
    <cfRule type="cellIs" dxfId="2520" priority="105" stopIfTrue="1" operator="lessThan">
      <formula>0</formula>
    </cfRule>
  </conditionalFormatting>
  <conditionalFormatting sqref="AP19:AP20">
    <cfRule type="cellIs" dxfId="2519" priority="104" stopIfTrue="1" operator="lessThan">
      <formula>0</formula>
    </cfRule>
  </conditionalFormatting>
  <conditionalFormatting sqref="AP22">
    <cfRule type="cellIs" dxfId="2518" priority="103" stopIfTrue="1" operator="lessThan">
      <formula>0</formula>
    </cfRule>
  </conditionalFormatting>
  <conditionalFormatting sqref="AP24:AP53">
    <cfRule type="cellIs" dxfId="2517" priority="102" stopIfTrue="1" operator="lessThan">
      <formula>0</formula>
    </cfRule>
  </conditionalFormatting>
  <conditionalFormatting sqref="AP56:AP69">
    <cfRule type="cellIs" dxfId="2516" priority="101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15" priority="100" stopIfTrue="1" operator="lessThan">
      <formula>0</formula>
    </cfRule>
  </conditionalFormatting>
  <conditionalFormatting sqref="AO187">
    <cfRule type="cellIs" dxfId="2514" priority="99" stopIfTrue="1" operator="lessThan">
      <formula>0</formula>
    </cfRule>
  </conditionalFormatting>
  <conditionalFormatting sqref="AP116">
    <cfRule type="cellIs" dxfId="2513" priority="98" stopIfTrue="1" operator="lessThan">
      <formula>0</formula>
    </cfRule>
  </conditionalFormatting>
  <conditionalFormatting sqref="AP115">
    <cfRule type="cellIs" dxfId="2512" priority="97" stopIfTrue="1" operator="lessThan">
      <formula>0</formula>
    </cfRule>
  </conditionalFormatting>
  <conditionalFormatting sqref="AP117">
    <cfRule type="cellIs" dxfId="2511" priority="96" stopIfTrue="1" operator="lessThan">
      <formula>0</formula>
    </cfRule>
  </conditionalFormatting>
  <conditionalFormatting sqref="AP114">
    <cfRule type="cellIs" dxfId="2510" priority="95" stopIfTrue="1" operator="lessThan">
      <formula>0</formula>
    </cfRule>
  </conditionalFormatting>
  <conditionalFormatting sqref="AP120:AP122">
    <cfRule type="cellIs" dxfId="2509" priority="94" stopIfTrue="1" operator="lessThan">
      <formula>0</formula>
    </cfRule>
  </conditionalFormatting>
  <conditionalFormatting sqref="AP125">
    <cfRule type="cellIs" dxfId="2508" priority="93" stopIfTrue="1" operator="lessThan">
      <formula>0</formula>
    </cfRule>
  </conditionalFormatting>
  <conditionalFormatting sqref="AP127:AP128">
    <cfRule type="cellIs" dxfId="2507" priority="92" stopIfTrue="1" operator="lessThan">
      <formula>0</formula>
    </cfRule>
  </conditionalFormatting>
  <conditionalFormatting sqref="AP130">
    <cfRule type="cellIs" dxfId="2506" priority="91" stopIfTrue="1" operator="lessThan">
      <formula>0</formula>
    </cfRule>
  </conditionalFormatting>
  <conditionalFormatting sqref="AP132:AP133">
    <cfRule type="cellIs" dxfId="2505" priority="90" stopIfTrue="1" operator="lessThan">
      <formula>0</formula>
    </cfRule>
  </conditionalFormatting>
  <conditionalFormatting sqref="AP135">
    <cfRule type="cellIs" dxfId="2504" priority="89" stopIfTrue="1" operator="lessThan">
      <formula>0</formula>
    </cfRule>
  </conditionalFormatting>
  <conditionalFormatting sqref="AP139:AP140">
    <cfRule type="cellIs" dxfId="2503" priority="88" stopIfTrue="1" operator="lessThan">
      <formula>0</formula>
    </cfRule>
  </conditionalFormatting>
  <conditionalFormatting sqref="AP142:AP143">
    <cfRule type="cellIs" dxfId="2502" priority="87" stopIfTrue="1" operator="lessThan">
      <formula>0</formula>
    </cfRule>
  </conditionalFormatting>
  <conditionalFormatting sqref="AP146">
    <cfRule type="cellIs" dxfId="2501" priority="86" stopIfTrue="1" operator="lessThan">
      <formula>0</formula>
    </cfRule>
  </conditionalFormatting>
  <conditionalFormatting sqref="AP150:AP151">
    <cfRule type="cellIs" dxfId="2500" priority="85" stopIfTrue="1" operator="lessThan">
      <formula>0</formula>
    </cfRule>
  </conditionalFormatting>
  <conditionalFormatting sqref="AP160">
    <cfRule type="cellIs" dxfId="2499" priority="84" stopIfTrue="1" operator="lessThan">
      <formula>0</formula>
    </cfRule>
  </conditionalFormatting>
  <conditionalFormatting sqref="AP173:AP184">
    <cfRule type="cellIs" dxfId="2498" priority="83" stopIfTrue="1" operator="lessThan">
      <formula>0</formula>
    </cfRule>
  </conditionalFormatting>
  <conditionalFormatting sqref="AP186:AP187">
    <cfRule type="cellIs" dxfId="2497" priority="82" stopIfTrue="1" operator="lessThan">
      <formula>0</formula>
    </cfRule>
  </conditionalFormatting>
  <conditionalFormatting sqref="AP190:AP195">
    <cfRule type="cellIs" dxfId="2496" priority="81" stopIfTrue="1" operator="lessThan">
      <formula>0</formula>
    </cfRule>
  </conditionalFormatting>
  <conditionalFormatting sqref="AP197:AP218">
    <cfRule type="cellIs" dxfId="2495" priority="80" stopIfTrue="1" operator="lessThan">
      <formula>0</formula>
    </cfRule>
  </conditionalFormatting>
  <conditionalFormatting sqref="AP220">
    <cfRule type="cellIs" dxfId="2494" priority="79" stopIfTrue="1" operator="lessThan">
      <formula>0</formula>
    </cfRule>
  </conditionalFormatting>
  <conditionalFormatting sqref="AP222">
    <cfRule type="cellIs" dxfId="2493" priority="78" stopIfTrue="1" operator="lessThan">
      <formula>0</formula>
    </cfRule>
  </conditionalFormatting>
  <conditionalFormatting sqref="AP224:AP228">
    <cfRule type="cellIs" dxfId="2492" priority="77" stopIfTrue="1" operator="lessThan">
      <formula>0</formula>
    </cfRule>
  </conditionalFormatting>
  <conditionalFormatting sqref="AP232:AP235">
    <cfRule type="cellIs" dxfId="2491" priority="76" stopIfTrue="1" operator="lessThan">
      <formula>0</formula>
    </cfRule>
  </conditionalFormatting>
  <conditionalFormatting sqref="AP237:AP238">
    <cfRule type="cellIs" dxfId="2490" priority="75" stopIfTrue="1" operator="lessThan">
      <formula>0</formula>
    </cfRule>
  </conditionalFormatting>
  <conditionalFormatting sqref="AP241:AP244">
    <cfRule type="cellIs" dxfId="2489" priority="74" stopIfTrue="1" operator="lessThan">
      <formula>0</formula>
    </cfRule>
  </conditionalFormatting>
  <conditionalFormatting sqref="AP251:AP252">
    <cfRule type="cellIs" dxfId="2488" priority="73" stopIfTrue="1" operator="lessThan">
      <formula>0</formula>
    </cfRule>
  </conditionalFormatting>
  <conditionalFormatting sqref="AP257:AP282">
    <cfRule type="cellIs" dxfId="2487" priority="72" stopIfTrue="1" operator="lessThan">
      <formula>0</formula>
    </cfRule>
  </conditionalFormatting>
  <conditionalFormatting sqref="AP284">
    <cfRule type="cellIs" dxfId="2486" priority="71" stopIfTrue="1" operator="lessThan">
      <formula>0</formula>
    </cfRule>
  </conditionalFormatting>
  <conditionalFormatting sqref="AO115">
    <cfRule type="cellIs" dxfId="2485" priority="70" stopIfTrue="1" operator="lessThan">
      <formula>0</formula>
    </cfRule>
  </conditionalFormatting>
  <conditionalFormatting sqref="AO117">
    <cfRule type="cellIs" dxfId="2484" priority="69" stopIfTrue="1" operator="lessThan">
      <formula>0</formula>
    </cfRule>
  </conditionalFormatting>
  <conditionalFormatting sqref="AO119:AO121">
    <cfRule type="cellIs" dxfId="2483" priority="68" stopIfTrue="1" operator="lessThan">
      <formula>0</formula>
    </cfRule>
  </conditionalFormatting>
  <conditionalFormatting sqref="AO123:AO124">
    <cfRule type="cellIs" dxfId="2482" priority="67" stopIfTrue="1" operator="lessThan">
      <formula>0</formula>
    </cfRule>
  </conditionalFormatting>
  <conditionalFormatting sqref="AO126">
    <cfRule type="cellIs" dxfId="2481" priority="66" stopIfTrue="1" operator="lessThan">
      <formula>0</formula>
    </cfRule>
  </conditionalFormatting>
  <conditionalFormatting sqref="AO129">
    <cfRule type="cellIs" dxfId="2480" priority="65" stopIfTrue="1" operator="lessThan">
      <formula>0</formula>
    </cfRule>
  </conditionalFormatting>
  <conditionalFormatting sqref="AO131">
    <cfRule type="cellIs" dxfId="2479" priority="64" stopIfTrue="1" operator="lessThan">
      <formula>0</formula>
    </cfRule>
  </conditionalFormatting>
  <conditionalFormatting sqref="AO134">
    <cfRule type="cellIs" dxfId="2478" priority="63" stopIfTrue="1" operator="lessThan">
      <formula>0</formula>
    </cfRule>
  </conditionalFormatting>
  <conditionalFormatting sqref="AO136:AO138">
    <cfRule type="cellIs" dxfId="2477" priority="62" stopIfTrue="1" operator="lessThan">
      <formula>0</formula>
    </cfRule>
  </conditionalFormatting>
  <conditionalFormatting sqref="AO141">
    <cfRule type="cellIs" dxfId="2476" priority="61" stopIfTrue="1" operator="lessThan">
      <formula>0</formula>
    </cfRule>
  </conditionalFormatting>
  <conditionalFormatting sqref="AO144:AO145">
    <cfRule type="cellIs" dxfId="2475" priority="60" stopIfTrue="1" operator="lessThan">
      <formula>0</formula>
    </cfRule>
  </conditionalFormatting>
  <conditionalFormatting sqref="AO147:AO149">
    <cfRule type="cellIs" dxfId="2474" priority="59" stopIfTrue="1" operator="lessThan">
      <formula>0</formula>
    </cfRule>
  </conditionalFormatting>
  <conditionalFormatting sqref="AO152:AO172">
    <cfRule type="cellIs" dxfId="2473" priority="58" stopIfTrue="1" operator="lessThan">
      <formula>0</formula>
    </cfRule>
  </conditionalFormatting>
  <conditionalFormatting sqref="AO176:AO183">
    <cfRule type="cellIs" dxfId="2472" priority="57" stopIfTrue="1" operator="lessThan">
      <formula>0</formula>
    </cfRule>
  </conditionalFormatting>
  <conditionalFormatting sqref="AO185">
    <cfRule type="cellIs" dxfId="2471" priority="56" stopIfTrue="1" operator="lessThan">
      <formula>0</formula>
    </cfRule>
  </conditionalFormatting>
  <conditionalFormatting sqref="AO188:AO189">
    <cfRule type="cellIs" dxfId="2470" priority="55" stopIfTrue="1" operator="lessThan">
      <formula>0</formula>
    </cfRule>
  </conditionalFormatting>
  <conditionalFormatting sqref="AO191:AO194">
    <cfRule type="cellIs" dxfId="2469" priority="54" stopIfTrue="1" operator="lessThan">
      <formula>0</formula>
    </cfRule>
  </conditionalFormatting>
  <conditionalFormatting sqref="AO196">
    <cfRule type="cellIs" dxfId="2468" priority="53" stopIfTrue="1" operator="lessThan">
      <formula>0</formula>
    </cfRule>
  </conditionalFormatting>
  <conditionalFormatting sqref="AO199:AO219">
    <cfRule type="cellIs" dxfId="2467" priority="52" stopIfTrue="1" operator="lessThan">
      <formula>0</formula>
    </cfRule>
  </conditionalFormatting>
  <conditionalFormatting sqref="AO221">
    <cfRule type="cellIs" dxfId="2466" priority="51" stopIfTrue="1" operator="lessThan">
      <formula>0</formula>
    </cfRule>
  </conditionalFormatting>
  <conditionalFormatting sqref="AO223">
    <cfRule type="cellIs" dxfId="2465" priority="50" stopIfTrue="1" operator="lessThan">
      <formula>0</formula>
    </cfRule>
  </conditionalFormatting>
  <conditionalFormatting sqref="AO229:AO231">
    <cfRule type="cellIs" dxfId="2464" priority="49" stopIfTrue="1" operator="lessThan">
      <formula>0</formula>
    </cfRule>
  </conditionalFormatting>
  <conditionalFormatting sqref="AO236">
    <cfRule type="cellIs" dxfId="2463" priority="48" stopIfTrue="1" operator="lessThan">
      <formula>0</formula>
    </cfRule>
  </conditionalFormatting>
  <conditionalFormatting sqref="AO239:AO240">
    <cfRule type="cellIs" dxfId="2462" priority="47" stopIfTrue="1" operator="lessThan">
      <formula>0</formula>
    </cfRule>
  </conditionalFormatting>
  <conditionalFormatting sqref="AO245:AO250">
    <cfRule type="cellIs" dxfId="2461" priority="46" stopIfTrue="1" operator="lessThan">
      <formula>0</formula>
    </cfRule>
  </conditionalFormatting>
  <conditionalFormatting sqref="AO253:AO256">
    <cfRule type="cellIs" dxfId="2460" priority="45" stopIfTrue="1" operator="lessThan">
      <formula>0</formula>
    </cfRule>
  </conditionalFormatting>
  <conditionalFormatting sqref="AO267:AO283">
    <cfRule type="cellIs" dxfId="2459" priority="44" stopIfTrue="1" operator="lessThan">
      <formula>0</formula>
    </cfRule>
  </conditionalFormatting>
  <conditionalFormatting sqref="Z915">
    <cfRule type="cellIs" dxfId="2458" priority="41" stopIfTrue="1" operator="notEqual">
      <formula>"O K"</formula>
    </cfRule>
  </conditionalFormatting>
  <conditionalFormatting sqref="AA915">
    <cfRule type="cellIs" dxfId="2457" priority="40" stopIfTrue="1" operator="notEqual">
      <formula>"O K"</formula>
    </cfRule>
  </conditionalFormatting>
  <conditionalFormatting sqref="S287:T287">
    <cfRule type="cellIs" dxfId="2456" priority="39" stopIfTrue="1" operator="lessThan">
      <formula>0</formula>
    </cfRule>
  </conditionalFormatting>
  <conditionalFormatting sqref="S288:T288">
    <cfRule type="cellIs" dxfId="2455" priority="38" stopIfTrue="1" operator="lessThan">
      <formula>0</formula>
    </cfRule>
  </conditionalFormatting>
  <conditionalFormatting sqref="Q286">
    <cfRule type="cellIs" dxfId="2454" priority="37" stopIfTrue="1" operator="lessThan">
      <formula>0</formula>
    </cfRule>
  </conditionalFormatting>
  <conditionalFormatting sqref="R286">
    <cfRule type="cellIs" dxfId="2453" priority="36" stopIfTrue="1" operator="lessThan">
      <formula>0</formula>
    </cfRule>
  </conditionalFormatting>
  <conditionalFormatting sqref="O289:P290">
    <cfRule type="cellIs" dxfId="2452" priority="35" stopIfTrue="1" operator="lessThan">
      <formula>0</formula>
    </cfRule>
  </conditionalFormatting>
  <conditionalFormatting sqref="Q289:Q290">
    <cfRule type="cellIs" dxfId="2451" priority="34" stopIfTrue="1" operator="lessThan">
      <formula>0</formula>
    </cfRule>
  </conditionalFormatting>
  <conditionalFormatting sqref="R289:R290">
    <cfRule type="cellIs" dxfId="2450" priority="33" stopIfTrue="1" operator="lessThan">
      <formula>0</formula>
    </cfRule>
  </conditionalFormatting>
  <conditionalFormatting sqref="O293:P293">
    <cfRule type="cellIs" dxfId="2449" priority="32" stopIfTrue="1" operator="lessThan">
      <formula>0</formula>
    </cfRule>
  </conditionalFormatting>
  <conditionalFormatting sqref="Q293">
    <cfRule type="cellIs" dxfId="2448" priority="31" stopIfTrue="1" operator="lessThan">
      <formula>0</formula>
    </cfRule>
  </conditionalFormatting>
  <conditionalFormatting sqref="R293">
    <cfRule type="cellIs" dxfId="2447" priority="30" stopIfTrue="1" operator="lessThan">
      <formula>0</formula>
    </cfRule>
  </conditionalFormatting>
  <conditionalFormatting sqref="P640">
    <cfRule type="cellIs" dxfId="2446" priority="29" stopIfTrue="1" operator="lessThan">
      <formula>0</formula>
    </cfRule>
  </conditionalFormatting>
  <conditionalFormatting sqref="Q640">
    <cfRule type="cellIs" dxfId="2445" priority="28" stopIfTrue="1" operator="lessThan">
      <formula>0</formula>
    </cfRule>
  </conditionalFormatting>
  <conditionalFormatting sqref="R640">
    <cfRule type="cellIs" dxfId="2444" priority="27" stopIfTrue="1" operator="lessThan">
      <formula>0</formula>
    </cfRule>
  </conditionalFormatting>
  <conditionalFormatting sqref="O640">
    <cfRule type="cellIs" dxfId="2443" priority="26" stopIfTrue="1" operator="lessThan">
      <formula>0</formula>
    </cfRule>
  </conditionalFormatting>
  <conditionalFormatting sqref="P667">
    <cfRule type="cellIs" dxfId="2442" priority="25" stopIfTrue="1" operator="lessThan">
      <formula>0</formula>
    </cfRule>
  </conditionalFormatting>
  <conditionalFormatting sqref="Q667">
    <cfRule type="cellIs" dxfId="2441" priority="24" stopIfTrue="1" operator="lessThan">
      <formula>0</formula>
    </cfRule>
  </conditionalFormatting>
  <conditionalFormatting sqref="R667">
    <cfRule type="cellIs" dxfId="2440" priority="23" stopIfTrue="1" operator="lessThan">
      <formula>0</formula>
    </cfRule>
  </conditionalFormatting>
  <conditionalFormatting sqref="O667">
    <cfRule type="cellIs" dxfId="2439" priority="22" stopIfTrue="1" operator="lessThan">
      <formula>0</formula>
    </cfRule>
  </conditionalFormatting>
  <conditionalFormatting sqref="S286">
    <cfRule type="cellIs" dxfId="2438" priority="21" stopIfTrue="1" operator="lessThan">
      <formula>0</formula>
    </cfRule>
  </conditionalFormatting>
  <conditionalFormatting sqref="S289:S290">
    <cfRule type="cellIs" dxfId="2437" priority="20" stopIfTrue="1" operator="lessThan">
      <formula>0</formula>
    </cfRule>
  </conditionalFormatting>
  <conditionalFormatting sqref="S293">
    <cfRule type="cellIs" dxfId="2436" priority="19" stopIfTrue="1" operator="lessThan">
      <formula>0</formula>
    </cfRule>
  </conditionalFormatting>
  <conditionalFormatting sqref="AV198">
    <cfRule type="cellIs" dxfId="2435" priority="17" operator="notEqual">
      <formula>0</formula>
    </cfRule>
  </conditionalFormatting>
  <conditionalFormatting sqref="AV197">
    <cfRule type="cellIs" dxfId="2434" priority="16" operator="notEqual">
      <formula>0</formula>
    </cfRule>
  </conditionalFormatting>
  <conditionalFormatting sqref="AP287:AP288">
    <cfRule type="cellIs" dxfId="2433" priority="14" stopIfTrue="1" operator="lessThan">
      <formula>0</formula>
    </cfRule>
  </conditionalFormatting>
  <conditionalFormatting sqref="AP286">
    <cfRule type="cellIs" dxfId="2432" priority="13" stopIfTrue="1" operator="lessThan">
      <formula>0</formula>
    </cfRule>
  </conditionalFormatting>
  <conditionalFormatting sqref="AV288">
    <cfRule type="cellIs" dxfId="2431" priority="12" operator="notEqual">
      <formula>0</formula>
    </cfRule>
  </conditionalFormatting>
  <conditionalFormatting sqref="AV667">
    <cfRule type="cellIs" dxfId="2430" priority="10" operator="equal">
      <formula>1</formula>
    </cfRule>
    <cfRule type="cellIs" dxfId="2429" priority="11" operator="notEqual">
      <formula>0</formula>
    </cfRule>
  </conditionalFormatting>
  <conditionalFormatting sqref="AV289:AV290">
    <cfRule type="cellIs" dxfId="2428" priority="9" operator="notEqual">
      <formula>0</formula>
    </cfRule>
  </conditionalFormatting>
  <conditionalFormatting sqref="AV293">
    <cfRule type="cellIs" dxfId="2427" priority="8" operator="notEqual">
      <formula>0</formula>
    </cfRule>
  </conditionalFormatting>
  <conditionalFormatting sqref="AO198">
    <cfRule type="cellIs" dxfId="2426" priority="7" stopIfTrue="1" operator="lessThan">
      <formula>0</formula>
    </cfRule>
  </conditionalFormatting>
  <conditionalFormatting sqref="R117">
    <cfRule type="cellIs" dxfId="2425" priority="6" stopIfTrue="1" operator="lessThan">
      <formula>0</formula>
    </cfRule>
  </conditionalFormatting>
  <conditionalFormatting sqref="R116">
    <cfRule type="cellIs" dxfId="2424" priority="5" stopIfTrue="1" operator="lessThan">
      <formula>0</formula>
    </cfRule>
  </conditionalFormatting>
  <conditionalFormatting sqref="AF115">
    <cfRule type="cellIs" dxfId="2423" priority="4" stopIfTrue="1" operator="lessThan">
      <formula>0</formula>
    </cfRule>
  </conditionalFormatting>
  <conditionalFormatting sqref="AF114">
    <cfRule type="cellIs" dxfId="2422" priority="3" stopIfTrue="1" operator="lessThan">
      <formula>0</formula>
    </cfRule>
  </conditionalFormatting>
  <conditionalFormatting sqref="AF117">
    <cfRule type="cellIs" dxfId="2421" priority="2" stopIfTrue="1" operator="lessThan">
      <formula>0</formula>
    </cfRule>
  </conditionalFormatting>
  <conditionalFormatting sqref="AF116">
    <cfRule type="cellIs" dxfId="2420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ОУ "ПРОФЕСОР МАРИН ДРИНОВ" М.12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534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0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31 декември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9" priority="52" stopIfTrue="1" operator="equal">
      <formula>0</formula>
    </cfRule>
  </conditionalFormatting>
  <conditionalFormatting sqref="G8:H8">
    <cfRule type="cellIs" dxfId="2418" priority="46" stopIfTrue="1" operator="equal">
      <formula>0</formula>
    </cfRule>
  </conditionalFormatting>
  <conditionalFormatting sqref="J8:L8">
    <cfRule type="cellIs" dxfId="2417" priority="45" stopIfTrue="1" operator="equal">
      <formula>0</formula>
    </cfRule>
  </conditionalFormatting>
  <conditionalFormatting sqref="C8 E2:L2">
    <cfRule type="cellIs" dxfId="2416" priority="44" stopIfTrue="1" operator="equal">
      <formula>0</formula>
    </cfRule>
  </conditionalFormatting>
  <conditionalFormatting sqref="N27">
    <cfRule type="cellIs" dxfId="2415" priority="43" operator="equal">
      <formula>"Непопълнен ред в таблица 'Cash-deficit'!"</formula>
    </cfRule>
  </conditionalFormatting>
  <conditionalFormatting sqref="D4">
    <cfRule type="cellIs" dxfId="2414" priority="4" stopIfTrue="1" operator="between">
      <formula>1000000000000</formula>
      <formula>9999999999999990</formula>
    </cfRule>
    <cfRule type="cellIs" dxfId="2413" priority="5" stopIfTrue="1" operator="between">
      <formula>1000000000</formula>
      <formula>999999999999</formula>
    </cfRule>
    <cfRule type="cellIs" dxfId="2412" priority="6" stopIfTrue="1" operator="between">
      <formula>10000</formula>
      <formula>99999999</formula>
    </cfRule>
    <cfRule type="cellIs" dxfId="2411" priority="7" stopIfTrue="1" operator="between">
      <formula>10</formula>
      <formula>9999</formula>
    </cfRule>
  </conditionalFormatting>
  <conditionalFormatting sqref="D4">
    <cfRule type="cellIs" dxfId="2410" priority="3" operator="equal">
      <formula>0</formula>
    </cfRule>
  </conditionalFormatting>
  <conditionalFormatting sqref="A3:C5">
    <cfRule type="cellIs" dxfId="2409" priority="2" operator="equal">
      <formula>"Код на общински разпоредител с бюджет"</formula>
    </cfRule>
  </conditionalFormatting>
  <conditionalFormatting sqref="G4:L4">
    <cfRule type="cellIs" dxfId="2408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67" t="str">
        <f>+'TRIAL-BALANCE'!E2</f>
        <v>ОУ "ПРОФЕСОР МАРИН ДРИНОВ" М.12</v>
      </c>
      <c r="B1" s="2468"/>
      <c r="C1" s="2468"/>
      <c r="D1" s="2469"/>
      <c r="E1" s="148" t="s">
        <v>1954</v>
      </c>
      <c r="F1" s="149"/>
      <c r="G1" s="2465">
        <f>+'TRIAL-BALANCE'!C6</f>
        <v>341731</v>
      </c>
      <c r="H1" s="2466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8" t="s">
        <v>1085</v>
      </c>
      <c r="B2" s="2489"/>
      <c r="C2" s="2489"/>
      <c r="D2" s="2490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0">
        <f>+'TRIAL-BALANCE'!G4</f>
        <v>0</v>
      </c>
      <c r="B3" s="2471"/>
      <c r="C3" s="2471"/>
      <c r="D3" s="2472"/>
      <c r="E3" s="1268" t="s">
        <v>2103</v>
      </c>
      <c r="F3" s="151"/>
      <c r="G3" s="2475">
        <f>+'TRIAL-BALANCE'!J8</f>
        <v>0</v>
      </c>
      <c r="H3" s="2476"/>
      <c r="I3" s="149"/>
      <c r="J3" s="2209" t="s">
        <v>2102</v>
      </c>
      <c r="K3" s="2475" t="str">
        <f>+'TRIAL-BALANCE'!G6</f>
        <v xml:space="preserve">                              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31 декември 2020 г.</v>
      </c>
      <c r="F5" s="210"/>
      <c r="G5" s="209"/>
      <c r="H5" s="1741" t="str">
        <f>+A1</f>
        <v>ОУ "ПРОФЕСОР МАРИН ДРИНОВ" М.12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6" t="s">
        <v>398</v>
      </c>
      <c r="N7" s="249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73" t="s">
        <v>564</v>
      </c>
      <c r="B8" s="2483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98"/>
      <c r="N8" s="249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74"/>
      <c r="B9" s="2484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>
        <v>0</v>
      </c>
      <c r="E12" s="471">
        <v>0</v>
      </c>
      <c r="F12" s="214"/>
      <c r="G12" s="513">
        <v>0</v>
      </c>
      <c r="H12" s="471">
        <v>0</v>
      </c>
      <c r="I12" s="214"/>
      <c r="J12" s="513">
        <v>0</v>
      </c>
      <c r="K12" s="471">
        <v>0</v>
      </c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>
        <v>0</v>
      </c>
      <c r="E13" s="476">
        <v>0</v>
      </c>
      <c r="F13" s="214"/>
      <c r="G13" s="514">
        <v>0</v>
      </c>
      <c r="H13" s="476">
        <v>0</v>
      </c>
      <c r="I13" s="214"/>
      <c r="J13" s="477">
        <v>0</v>
      </c>
      <c r="K13" s="476">
        <v>0</v>
      </c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>
        <v>0</v>
      </c>
      <c r="E16" s="471">
        <v>0</v>
      </c>
      <c r="F16" s="214"/>
      <c r="G16" s="496">
        <v>0</v>
      </c>
      <c r="H16" s="471">
        <v>0</v>
      </c>
      <c r="I16" s="214"/>
      <c r="J16" s="496">
        <v>0</v>
      </c>
      <c r="K16" s="471">
        <v>0</v>
      </c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>
        <v>0</v>
      </c>
      <c r="E17" s="485">
        <v>0</v>
      </c>
      <c r="F17" s="214"/>
      <c r="G17" s="484">
        <v>0</v>
      </c>
      <c r="H17" s="485">
        <v>0</v>
      </c>
      <c r="I17" s="214"/>
      <c r="J17" s="484">
        <v>0</v>
      </c>
      <c r="K17" s="485">
        <v>0</v>
      </c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>
        <v>0</v>
      </c>
      <c r="E18" s="485">
        <v>0</v>
      </c>
      <c r="F18" s="214"/>
      <c r="G18" s="484">
        <v>0</v>
      </c>
      <c r="H18" s="485">
        <v>0</v>
      </c>
      <c r="I18" s="214"/>
      <c r="J18" s="484">
        <v>0</v>
      </c>
      <c r="K18" s="485">
        <v>0</v>
      </c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>
        <v>0</v>
      </c>
      <c r="E19" s="485">
        <v>0</v>
      </c>
      <c r="F19" s="214"/>
      <c r="G19" s="484">
        <v>0</v>
      </c>
      <c r="H19" s="485">
        <v>0</v>
      </c>
      <c r="I19" s="214"/>
      <c r="J19" s="484">
        <v>0</v>
      </c>
      <c r="K19" s="485">
        <v>0</v>
      </c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>
        <v>0</v>
      </c>
      <c r="E21" s="476">
        <v>0</v>
      </c>
      <c r="F21" s="214"/>
      <c r="G21" s="477">
        <v>0</v>
      </c>
      <c r="H21" s="476">
        <v>0</v>
      </c>
      <c r="I21" s="214"/>
      <c r="J21" s="477">
        <v>0</v>
      </c>
      <c r="K21" s="476">
        <v>0</v>
      </c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 xml:space="preserve"> 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 xml:space="preserve"> 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>
        <v>0</v>
      </c>
      <c r="E24" s="2061">
        <v>0</v>
      </c>
      <c r="F24" s="214"/>
      <c r="G24" s="496">
        <v>0</v>
      </c>
      <c r="H24" s="2061">
        <v>0</v>
      </c>
      <c r="I24" s="214"/>
      <c r="J24" s="496">
        <v>0</v>
      </c>
      <c r="K24" s="2061">
        <v>0</v>
      </c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>
        <v>0</v>
      </c>
      <c r="E25" s="511">
        <v>0</v>
      </c>
      <c r="F25" s="214"/>
      <c r="G25" s="484">
        <v>0</v>
      </c>
      <c r="H25" s="511">
        <v>0</v>
      </c>
      <c r="I25" s="214"/>
      <c r="J25" s="484">
        <v>0</v>
      </c>
      <c r="K25" s="511">
        <v>0</v>
      </c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>
        <v>0</v>
      </c>
      <c r="E26" s="511">
        <v>0</v>
      </c>
      <c r="F26" s="214"/>
      <c r="G26" s="484">
        <v>0</v>
      </c>
      <c r="H26" s="511">
        <v>0</v>
      </c>
      <c r="I26" s="214"/>
      <c r="J26" s="484">
        <v>0</v>
      </c>
      <c r="K26" s="511">
        <v>0</v>
      </c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>
        <v>0</v>
      </c>
      <c r="E27" s="511">
        <v>0</v>
      </c>
      <c r="F27" s="214"/>
      <c r="G27" s="484">
        <v>0</v>
      </c>
      <c r="H27" s="511">
        <v>0</v>
      </c>
      <c r="I27" s="214"/>
      <c r="J27" s="484">
        <v>0</v>
      </c>
      <c r="K27" s="511">
        <v>0</v>
      </c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>
        <v>0</v>
      </c>
      <c r="E29" s="512">
        <v>0</v>
      </c>
      <c r="F29" s="214"/>
      <c r="G29" s="484">
        <v>0</v>
      </c>
      <c r="H29" s="512">
        <v>0</v>
      </c>
      <c r="I29" s="214"/>
      <c r="J29" s="484">
        <v>0</v>
      </c>
      <c r="K29" s="512">
        <v>0</v>
      </c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0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0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5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2" t="s">
        <v>398</v>
      </c>
      <c r="N35" s="249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6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94"/>
      <c r="N36" s="249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7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>
        <v>0</v>
      </c>
      <c r="E41" s="497">
        <v>0</v>
      </c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>
        <v>0</v>
      </c>
      <c r="E42" s="499">
        <v>0</v>
      </c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>
        <v>0</v>
      </c>
      <c r="E45" s="497">
        <v>0</v>
      </c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>
        <v>0</v>
      </c>
      <c r="E46" s="499">
        <v>0</v>
      </c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>
        <v>0</v>
      </c>
      <c r="E49" s="497">
        <v>0</v>
      </c>
      <c r="F49" s="214"/>
      <c r="G49" s="496">
        <v>0</v>
      </c>
      <c r="H49" s="497">
        <v>0</v>
      </c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>
        <v>0</v>
      </c>
      <c r="E50" s="499">
        <v>0</v>
      </c>
      <c r="F50" s="214"/>
      <c r="G50" s="477">
        <v>0</v>
      </c>
      <c r="H50" s="499">
        <v>0</v>
      </c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>
        <v>0</v>
      </c>
      <c r="E53" s="497">
        <v>0</v>
      </c>
      <c r="F53" s="214"/>
      <c r="G53" s="496">
        <v>0</v>
      </c>
      <c r="H53" s="497">
        <v>0</v>
      </c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>
        <v>0</v>
      </c>
      <c r="E54" s="508">
        <v>0</v>
      </c>
      <c r="F54" s="214"/>
      <c r="G54" s="484">
        <v>0</v>
      </c>
      <c r="H54" s="508">
        <v>0</v>
      </c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>
        <v>0</v>
      </c>
      <c r="E55" s="510">
        <v>0</v>
      </c>
      <c r="F55" s="214"/>
      <c r="G55" s="477">
        <v>0</v>
      </c>
      <c r="H55" s="510">
        <v>0</v>
      </c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>
        <v>0</v>
      </c>
      <c r="E59" s="511">
        <v>0</v>
      </c>
      <c r="F59" s="214"/>
      <c r="G59" s="484">
        <v>0</v>
      </c>
      <c r="H59" s="511">
        <v>0</v>
      </c>
      <c r="I59" s="214"/>
      <c r="J59" s="484">
        <v>0</v>
      </c>
      <c r="K59" s="511">
        <v>0</v>
      </c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>
        <v>0</v>
      </c>
      <c r="E60" s="511">
        <v>0</v>
      </c>
      <c r="F60" s="214"/>
      <c r="G60" s="484">
        <v>0</v>
      </c>
      <c r="H60" s="511">
        <v>0</v>
      </c>
      <c r="I60" s="214"/>
      <c r="J60" s="484">
        <v>0</v>
      </c>
      <c r="K60" s="511">
        <v>0</v>
      </c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>
        <v>0</v>
      </c>
      <c r="E61" s="511">
        <v>0</v>
      </c>
      <c r="F61" s="214"/>
      <c r="G61" s="484">
        <v>0</v>
      </c>
      <c r="H61" s="511">
        <v>0</v>
      </c>
      <c r="I61" s="214"/>
      <c r="J61" s="484">
        <v>0</v>
      </c>
      <c r="K61" s="511">
        <v>0</v>
      </c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0</v>
      </c>
      <c r="H66" s="1880">
        <f>+ROUND(+'TRIAL-BALANCE'!AA274-'TRIAL-BALANCE'!Z274,2)-SUM(H58:H65)</f>
        <v>0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0</v>
      </c>
      <c r="N66" s="479">
        <f t="shared" si="5"/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0</v>
      </c>
      <c r="H67" s="216">
        <f>+H58+H59+H60+H61+H62+H66</f>
        <v>0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0</v>
      </c>
      <c r="N67" s="216">
        <f>SUM(N58:N66)</f>
        <v>0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0</v>
      </c>
      <c r="H69" s="252">
        <f>+H43+H47+H51+H56+H67</f>
        <v>0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0</v>
      </c>
      <c r="N69" s="252">
        <f>+N43+N47+N51+N56+N67</f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0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9"/>
      <c r="I73" s="2480"/>
      <c r="J73" s="2481"/>
      <c r="K73" s="209"/>
      <c r="L73" s="164"/>
      <c r="M73" s="2477"/>
      <c r="N73" s="2478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0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0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K3:N3"/>
    <mergeCell ref="M35:N36"/>
    <mergeCell ref="M7:N8"/>
    <mergeCell ref="G1:H1"/>
    <mergeCell ref="A1:D1"/>
    <mergeCell ref="A3:D3"/>
    <mergeCell ref="A8:A9"/>
    <mergeCell ref="G3:H3"/>
    <mergeCell ref="M73:N73"/>
    <mergeCell ref="H73:J73"/>
    <mergeCell ref="B7:B9"/>
    <mergeCell ref="B35:B37"/>
    <mergeCell ref="A2:D2"/>
  </mergeCells>
  <phoneticPr fontId="0" type="noConversion"/>
  <conditionalFormatting sqref="D72 A1:D1 A3:D3 G1:H1 G3:H3 H5 M5 N1 K1">
    <cfRule type="cellIs" dxfId="2407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406" priority="6" stopIfTrue="1" operator="equal">
      <formula>"НЕРАВНЕНИЕ !"</formula>
    </cfRule>
  </conditionalFormatting>
  <conditionalFormatting sqref="E5">
    <cfRule type="cellIs" dxfId="2405" priority="7" stopIfTrue="1" operator="equal">
      <formula>0</formula>
    </cfRule>
  </conditionalFormatting>
  <conditionalFormatting sqref="K3">
    <cfRule type="cellIs" dxfId="2404" priority="4" stopIfTrue="1" operator="equal">
      <formula>0</formula>
    </cfRule>
  </conditionalFormatting>
  <conditionalFormatting sqref="D57:E57 G57:H57 J57:K57 M57:N57">
    <cfRule type="cellIs" dxfId="2403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 t="str">
        <f>+'TRIAL-BALANCE'!G8:H8</f>
        <v xml:space="preserve">;                             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16" t="str">
        <f>+'TRIAL-BALANCE'!H12:K12</f>
        <v>31 декември 2020 г.</v>
      </c>
      <c r="I12" s="2516"/>
      <c r="J12" s="2516"/>
      <c r="K12" s="251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10" t="s">
        <v>1218</v>
      </c>
      <c r="P51" s="1206">
        <f>+ROUND(+SUM(O37:O38),2)</f>
        <v>0</v>
      </c>
      <c r="Q51" s="43"/>
      <c r="R51" s="2510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11"/>
      <c r="P52" s="38"/>
      <c r="Q52" s="43"/>
      <c r="R52" s="2511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11"/>
      <c r="P53" s="1432">
        <f>+ROUND(+SUM(O40:O41),2)</f>
        <v>0</v>
      </c>
      <c r="Q53" s="43"/>
      <c r="R53" s="2511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11"/>
      <c r="P54" s="38"/>
      <c r="Q54" s="43"/>
      <c r="R54" s="2511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11"/>
      <c r="P55" s="1206">
        <f>+ROUND(+SUM(O43:O44),2)</f>
        <v>0</v>
      </c>
      <c r="Q55" s="43"/>
      <c r="R55" s="2511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11"/>
      <c r="P56" s="38"/>
      <c r="Q56" s="43"/>
      <c r="R56" s="2511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12"/>
      <c r="P57" s="1432">
        <f>+ROUND(+SUM(O46:O47),2)</f>
        <v>0</v>
      </c>
      <c r="Q57" s="43"/>
      <c r="R57" s="2512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13">
        <f>+IF(+AND(Status!K4="ДА",+ROUND(P51,2)-ROUND(P53,2)&lt;&gt;0),"ГРЕШКА! - сумите за елиминиране от шифри 0075 и 0528 следва да са равни!",0)</f>
        <v>0</v>
      </c>
      <c r="P59" s="2513"/>
      <c r="Q59" s="43"/>
      <c r="R59" s="2513">
        <f>+IF(+AND(Status!K4="ДА",+ROUND(S51,2)-ROUND(S53,2)&lt;&gt;0),"ГРЕШКА! - сумите за елиминиране от шифри 0075 и 0528 следва да са равни!",0)</f>
        <v>0</v>
      </c>
      <c r="S59" s="2513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13">
        <f>+IF(AND(Status!K4="ДА",+ROUND(P55,2)-ROUND(P57,2)&lt;&gt;0),"ГРЕШКА! - сумите за елиминиране от шифри 0076 и 0529 следва да са равни!",0)</f>
        <v>0</v>
      </c>
      <c r="P61" s="2513"/>
      <c r="Q61" s="43"/>
      <c r="R61" s="2513">
        <f>+IF(AND(Status!K4="ДА",+ROUND(S55,2)-ROUND(S57,2)&lt;&gt;0),"ГРЕШКА! - сумите за елиминиране от шифри 0076 и 0529 следва да са равни!",0)</f>
        <v>0</v>
      </c>
      <c r="S61" s="2513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02" t="s">
        <v>1959</v>
      </c>
      <c r="C126" s="2503"/>
      <c r="D126" s="250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04" t="s">
        <v>1958</v>
      </c>
      <c r="E129" s="2505"/>
      <c r="F129" s="250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06">
        <f>+E8</f>
        <v>2020</v>
      </c>
      <c r="E152" s="2506"/>
      <c r="F152" s="250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07" t="s">
        <v>1960</v>
      </c>
      <c r="I156" s="2508"/>
      <c r="J156" s="2508"/>
      <c r="K156" s="250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00" t="s">
        <v>1957</v>
      </c>
      <c r="H158" s="2501"/>
      <c r="I158" s="250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E2:L2"/>
    <mergeCell ref="C6:E6"/>
    <mergeCell ref="G6:L6"/>
    <mergeCell ref="G8:H8"/>
    <mergeCell ref="J8:L8"/>
    <mergeCell ref="A3:C5"/>
    <mergeCell ref="D4:E4"/>
    <mergeCell ref="G4:L4"/>
    <mergeCell ref="R51:R57"/>
    <mergeCell ref="O59:P59"/>
    <mergeCell ref="O61:P61"/>
    <mergeCell ref="K10:L10"/>
    <mergeCell ref="H12:K12"/>
    <mergeCell ref="R59:S59"/>
    <mergeCell ref="R61:S61"/>
    <mergeCell ref="G158:I158"/>
    <mergeCell ref="B126:D126"/>
    <mergeCell ref="D129:F129"/>
    <mergeCell ref="D152:F152"/>
    <mergeCell ref="H156:K156"/>
    <mergeCell ref="O51:O57"/>
  </mergeCells>
  <conditionalFormatting sqref="P28 P30 P67 P69:P81 O29 O31 O26:P26 O15:O25 O27">
    <cfRule type="cellIs" dxfId="2402" priority="333" stopIfTrue="1" operator="lessThan">
      <formula>0</formula>
    </cfRule>
  </conditionalFormatting>
  <conditionalFormatting sqref="O32:P32">
    <cfRule type="cellIs" dxfId="2401" priority="335" stopIfTrue="1" operator="lessThan">
      <formula>0</formula>
    </cfRule>
  </conditionalFormatting>
  <conditionalFormatting sqref="E12:F12">
    <cfRule type="cellIs" dxfId="2400" priority="341" stopIfTrue="1" operator="equal">
      <formula>0</formula>
    </cfRule>
  </conditionalFormatting>
  <conditionalFormatting sqref="N10">
    <cfRule type="cellIs" dxfId="2399" priority="342" stopIfTrue="1" operator="equal">
      <formula>0</formula>
    </cfRule>
  </conditionalFormatting>
  <conditionalFormatting sqref="E2:L2 C6:E6 G6:L6 C8 C10 K10:L10 F10">
    <cfRule type="cellIs" dxfId="2398" priority="329" stopIfTrue="1" operator="equal">
      <formula>0</formula>
    </cfRule>
  </conditionalFormatting>
  <conditionalFormatting sqref="O37 S62">
    <cfRule type="cellIs" dxfId="2397" priority="299" stopIfTrue="1" operator="equal">
      <formula>"2002 г. крайно ДТ с-до"</formula>
    </cfRule>
  </conditionalFormatting>
  <conditionalFormatting sqref="O14">
    <cfRule type="cellIs" dxfId="2396" priority="238" stopIfTrue="1" operator="lessThan">
      <formula>0</formula>
    </cfRule>
  </conditionalFormatting>
  <conditionalFormatting sqref="P64:P66">
    <cfRule type="cellIs" dxfId="2395" priority="241" stopIfTrue="1" operator="lessThan">
      <formula>0</formula>
    </cfRule>
  </conditionalFormatting>
  <conditionalFormatting sqref="P48">
    <cfRule type="cellIs" dxfId="2394" priority="233" stopIfTrue="1" operator="equal">
      <formula>"2002 г. крайно ДТ с-до"</formula>
    </cfRule>
  </conditionalFormatting>
  <conditionalFormatting sqref="O28">
    <cfRule type="cellIs" dxfId="2393" priority="220" stopIfTrue="1" operator="lessThan">
      <formula>0</formula>
    </cfRule>
  </conditionalFormatting>
  <conditionalFormatting sqref="O30">
    <cfRule type="cellIs" dxfId="2392" priority="219" stopIfTrue="1" operator="lessThan">
      <formula>0</formula>
    </cfRule>
  </conditionalFormatting>
  <conditionalFormatting sqref="O2:P2">
    <cfRule type="cellIs" dxfId="2391" priority="216" stopIfTrue="1" operator="notEqual">
      <formula>"O K"</formula>
    </cfRule>
  </conditionalFormatting>
  <conditionalFormatting sqref="P64:P67 P69:P81">
    <cfRule type="cellIs" dxfId="2390" priority="214" stopIfTrue="1" operator="equal">
      <formula>"O K"</formula>
    </cfRule>
  </conditionalFormatting>
  <conditionalFormatting sqref="P67">
    <cfRule type="cellIs" dxfId="2389" priority="210" stopIfTrue="1" operator="equal">
      <formula>"O K"</formula>
    </cfRule>
    <cfRule type="cellIs" dxfId="2388" priority="213" stopIfTrue="1" operator="lessThan">
      <formula>0</formula>
    </cfRule>
  </conditionalFormatting>
  <conditionalFormatting sqref="P69">
    <cfRule type="cellIs" dxfId="2387" priority="212" stopIfTrue="1" operator="lessThan">
      <formula>0</formula>
    </cfRule>
  </conditionalFormatting>
  <conditionalFormatting sqref="P70:P81">
    <cfRule type="cellIs" dxfId="2386" priority="211" stopIfTrue="1" operator="lessThan">
      <formula>0</formula>
    </cfRule>
  </conditionalFormatting>
  <conditionalFormatting sqref="O67 O78 O80 O69:O76">
    <cfRule type="cellIs" dxfId="2385" priority="208" stopIfTrue="1" operator="lessThan">
      <formula>0</formula>
    </cfRule>
  </conditionalFormatting>
  <conditionalFormatting sqref="O64:O66">
    <cfRule type="cellIs" dxfId="2384" priority="207" stopIfTrue="1" operator="lessThan">
      <formula>0</formula>
    </cfRule>
  </conditionalFormatting>
  <conditionalFormatting sqref="O64:O67 O78 O80 O69:O76">
    <cfRule type="cellIs" dxfId="2383" priority="206" stopIfTrue="1" operator="equal">
      <formula>"O K"</formula>
    </cfRule>
  </conditionalFormatting>
  <conditionalFormatting sqref="O67">
    <cfRule type="cellIs" dxfId="2382" priority="202" stopIfTrue="1" operator="equal">
      <formula>"O K"</formula>
    </cfRule>
    <cfRule type="cellIs" dxfId="2381" priority="205" stopIfTrue="1" operator="lessThan">
      <formula>0</formula>
    </cfRule>
  </conditionalFormatting>
  <conditionalFormatting sqref="O69">
    <cfRule type="cellIs" dxfId="2380" priority="204" stopIfTrue="1" operator="lessThan">
      <formula>0</formula>
    </cfRule>
  </conditionalFormatting>
  <conditionalFormatting sqref="O70:O76 O78 O80">
    <cfRule type="cellIs" dxfId="2379" priority="203" stopIfTrue="1" operator="lessThan">
      <formula>0</formula>
    </cfRule>
  </conditionalFormatting>
  <conditionalFormatting sqref="S69:S75 S77 S79 S81">
    <cfRule type="cellIs" dxfId="2378" priority="200" stopIfTrue="1" operator="lessThan">
      <formula>0</formula>
    </cfRule>
  </conditionalFormatting>
  <conditionalFormatting sqref="S64:S66">
    <cfRule type="cellIs" dxfId="2377" priority="199" stopIfTrue="1" operator="lessThan">
      <formula>0</formula>
    </cfRule>
  </conditionalFormatting>
  <conditionalFormatting sqref="S64:S66 S69:S75 S77 S79 S81">
    <cfRule type="cellIs" dxfId="2376" priority="198" stopIfTrue="1" operator="equal">
      <formula>"O K"</formula>
    </cfRule>
  </conditionalFormatting>
  <conditionalFormatting sqref="S69">
    <cfRule type="cellIs" dxfId="2375" priority="196" stopIfTrue="1" operator="lessThan">
      <formula>0</formula>
    </cfRule>
  </conditionalFormatting>
  <conditionalFormatting sqref="S70:S75 S77 S79 S81">
    <cfRule type="cellIs" dxfId="2374" priority="195" stopIfTrue="1" operator="lessThan">
      <formula>0</formula>
    </cfRule>
  </conditionalFormatting>
  <conditionalFormatting sqref="R69:R76 R78 R80">
    <cfRule type="cellIs" dxfId="2373" priority="192" stopIfTrue="1" operator="lessThan">
      <formula>0</formula>
    </cfRule>
  </conditionalFormatting>
  <conditionalFormatting sqref="R64:R66">
    <cfRule type="cellIs" dxfId="2372" priority="191" stopIfTrue="1" operator="lessThan">
      <formula>0</formula>
    </cfRule>
  </conditionalFormatting>
  <conditionalFormatting sqref="R64:R66 R69:R76 R78 R80">
    <cfRule type="cellIs" dxfId="2371" priority="190" stopIfTrue="1" operator="equal">
      <formula>"O K"</formula>
    </cfRule>
  </conditionalFormatting>
  <conditionalFormatting sqref="R69">
    <cfRule type="cellIs" dxfId="2370" priority="188" stopIfTrue="1" operator="lessThan">
      <formula>0</formula>
    </cfRule>
  </conditionalFormatting>
  <conditionalFormatting sqref="R70:R76 R78 R80">
    <cfRule type="cellIs" dxfId="2369" priority="187" stopIfTrue="1" operator="lessThan">
      <formula>0</formula>
    </cfRule>
  </conditionalFormatting>
  <conditionalFormatting sqref="S67">
    <cfRule type="cellIs" dxfId="2368" priority="185" stopIfTrue="1" operator="lessThan">
      <formula>0</formula>
    </cfRule>
  </conditionalFormatting>
  <conditionalFormatting sqref="S67">
    <cfRule type="cellIs" dxfId="2367" priority="184" stopIfTrue="1" operator="equal">
      <formula>"O K"</formula>
    </cfRule>
  </conditionalFormatting>
  <conditionalFormatting sqref="S67">
    <cfRule type="cellIs" dxfId="2366" priority="182" stopIfTrue="1" operator="equal">
      <formula>"O K"</formula>
    </cfRule>
    <cfRule type="cellIs" dxfId="2365" priority="183" stopIfTrue="1" operator="lessThan">
      <formula>0</formula>
    </cfRule>
  </conditionalFormatting>
  <conditionalFormatting sqref="R67">
    <cfRule type="cellIs" dxfId="2364" priority="181" stopIfTrue="1" operator="lessThan">
      <formula>0</formula>
    </cfRule>
  </conditionalFormatting>
  <conditionalFormatting sqref="R67">
    <cfRule type="cellIs" dxfId="2363" priority="180" stopIfTrue="1" operator="equal">
      <formula>"O K"</formula>
    </cfRule>
  </conditionalFormatting>
  <conditionalFormatting sqref="R67">
    <cfRule type="cellIs" dxfId="2362" priority="178" stopIfTrue="1" operator="equal">
      <formula>"O K"</formula>
    </cfRule>
    <cfRule type="cellIs" dxfId="2361" priority="179" stopIfTrue="1" operator="lessThan">
      <formula>0</formula>
    </cfRule>
  </conditionalFormatting>
  <conditionalFormatting sqref="R29 R31 S30 R15:R17 S26 R19:R27 S28">
    <cfRule type="cellIs" dxfId="2360" priority="176" stopIfTrue="1" operator="lessThan">
      <formula>0</formula>
    </cfRule>
  </conditionalFormatting>
  <conditionalFormatting sqref="R32:S32">
    <cfRule type="cellIs" dxfId="2359" priority="177" stopIfTrue="1" operator="lessThan">
      <formula>0</formula>
    </cfRule>
  </conditionalFormatting>
  <conditionalFormatting sqref="R14">
    <cfRule type="cellIs" dxfId="2358" priority="174" stopIfTrue="1" operator="lessThan">
      <formula>0</formula>
    </cfRule>
  </conditionalFormatting>
  <conditionalFormatting sqref="O81 O79 O77">
    <cfRule type="cellIs" dxfId="2357" priority="163" stopIfTrue="1" operator="lessThan">
      <formula>0</formula>
    </cfRule>
  </conditionalFormatting>
  <conditionalFormatting sqref="S80 S78 S76">
    <cfRule type="cellIs" dxfId="2356" priority="162" stopIfTrue="1" operator="lessThan">
      <formula>0</formula>
    </cfRule>
  </conditionalFormatting>
  <conditionalFormatting sqref="R81 R79 R77">
    <cfRule type="cellIs" dxfId="2355" priority="161" stopIfTrue="1" operator="lessThan">
      <formula>0</formula>
    </cfRule>
  </conditionalFormatting>
  <conditionalFormatting sqref="R18">
    <cfRule type="cellIs" dxfId="2354" priority="159" stopIfTrue="1" operator="lessThan">
      <formula>0</formula>
    </cfRule>
  </conditionalFormatting>
  <conditionalFormatting sqref="P68">
    <cfRule type="cellIs" dxfId="2353" priority="158" stopIfTrue="1" operator="lessThan">
      <formula>0</formula>
    </cfRule>
  </conditionalFormatting>
  <conditionalFormatting sqref="P68">
    <cfRule type="cellIs" dxfId="2352" priority="157" stopIfTrue="1" operator="equal">
      <formula>"O K"</formula>
    </cfRule>
  </conditionalFormatting>
  <conditionalFormatting sqref="P68">
    <cfRule type="cellIs" dxfId="2351" priority="156" stopIfTrue="1" operator="lessThan">
      <formula>0</formula>
    </cfRule>
  </conditionalFormatting>
  <conditionalFormatting sqref="O68">
    <cfRule type="cellIs" dxfId="2350" priority="155" stopIfTrue="1" operator="lessThan">
      <formula>0</formula>
    </cfRule>
  </conditionalFormatting>
  <conditionalFormatting sqref="O68">
    <cfRule type="cellIs" dxfId="2349" priority="154" stopIfTrue="1" operator="equal">
      <formula>"O K"</formula>
    </cfRule>
  </conditionalFormatting>
  <conditionalFormatting sqref="O68">
    <cfRule type="cellIs" dxfId="2348" priority="153" stopIfTrue="1" operator="lessThan">
      <formula>0</formula>
    </cfRule>
  </conditionalFormatting>
  <conditionalFormatting sqref="S68">
    <cfRule type="cellIs" dxfId="2347" priority="152" stopIfTrue="1" operator="lessThan">
      <formula>0</formula>
    </cfRule>
  </conditionalFormatting>
  <conditionalFormatting sqref="S68">
    <cfRule type="cellIs" dxfId="2346" priority="151" stopIfTrue="1" operator="equal">
      <formula>"O K"</formula>
    </cfRule>
  </conditionalFormatting>
  <conditionalFormatting sqref="S68">
    <cfRule type="cellIs" dxfId="2345" priority="150" stopIfTrue="1" operator="lessThan">
      <formula>0</formula>
    </cfRule>
  </conditionalFormatting>
  <conditionalFormatting sqref="R68">
    <cfRule type="cellIs" dxfId="2344" priority="149" stopIfTrue="1" operator="lessThan">
      <formula>0</formula>
    </cfRule>
  </conditionalFormatting>
  <conditionalFormatting sqref="R68">
    <cfRule type="cellIs" dxfId="2343" priority="148" stopIfTrue="1" operator="equal">
      <formula>"O K"</formula>
    </cfRule>
  </conditionalFormatting>
  <conditionalFormatting sqref="R68">
    <cfRule type="cellIs" dxfId="2342" priority="147" stopIfTrue="1" operator="lessThan">
      <formula>0</formula>
    </cfRule>
  </conditionalFormatting>
  <conditionalFormatting sqref="R2:S2">
    <cfRule type="cellIs" dxfId="2341" priority="144" stopIfTrue="1" operator="notEqual">
      <formula>"O K"</formula>
    </cfRule>
  </conditionalFormatting>
  <conditionalFormatting sqref="R28">
    <cfRule type="cellIs" dxfId="2340" priority="143" stopIfTrue="1" operator="lessThan">
      <formula>0</formula>
    </cfRule>
  </conditionalFormatting>
  <conditionalFormatting sqref="R30">
    <cfRule type="cellIs" dxfId="2339" priority="142" stopIfTrue="1" operator="lessThan">
      <formula>0</formula>
    </cfRule>
  </conditionalFormatting>
  <conditionalFormatting sqref="G8:H8">
    <cfRule type="cellIs" dxfId="2338" priority="141" stopIfTrue="1" operator="equal">
      <formula>0</formula>
    </cfRule>
  </conditionalFormatting>
  <conditionalFormatting sqref="J8:L8">
    <cfRule type="cellIs" dxfId="2337" priority="140" stopIfTrue="1" operator="equal">
      <formula>0</formula>
    </cfRule>
  </conditionalFormatting>
  <conditionalFormatting sqref="N38">
    <cfRule type="cellIs" dxfId="2336" priority="138" stopIfTrue="1" operator="lessThan">
      <formula>0</formula>
    </cfRule>
  </conditionalFormatting>
  <conditionalFormatting sqref="N41">
    <cfRule type="cellIs" dxfId="2335" priority="134" stopIfTrue="1" operator="lessThan">
      <formula>0</formula>
    </cfRule>
  </conditionalFormatting>
  <conditionalFormatting sqref="N44">
    <cfRule type="cellIs" dxfId="2334" priority="130" stopIfTrue="1" operator="lessThan">
      <formula>0</formula>
    </cfRule>
  </conditionalFormatting>
  <conditionalFormatting sqref="N47">
    <cfRule type="cellIs" dxfId="2333" priority="126" stopIfTrue="1" operator="lessThan">
      <formula>0</formula>
    </cfRule>
  </conditionalFormatting>
  <conditionalFormatting sqref="O43">
    <cfRule type="cellIs" dxfId="2332" priority="90" stopIfTrue="1" operator="equal">
      <formula>"2002 г. крайно ДТ с-до"</formula>
    </cfRule>
  </conditionalFormatting>
  <conditionalFormatting sqref="P51">
    <cfRule type="cellIs" dxfId="2331" priority="123" stopIfTrue="1" operator="equal">
      <formula>"2002 г. крайно ДТ с-до"</formula>
    </cfRule>
  </conditionalFormatting>
  <conditionalFormatting sqref="P55">
    <cfRule type="cellIs" dxfId="2330" priority="98" stopIfTrue="1" operator="equal">
      <formula>"2002 г. крайно ДТ с-до"</formula>
    </cfRule>
  </conditionalFormatting>
  <conditionalFormatting sqref="P53">
    <cfRule type="cellIs" dxfId="2329" priority="97" stopIfTrue="1" operator="equal">
      <formula>"2002 г. крайно ДТ с-до"</formula>
    </cfRule>
  </conditionalFormatting>
  <conditionalFormatting sqref="P57">
    <cfRule type="cellIs" dxfId="2328" priority="93" stopIfTrue="1" operator="equal">
      <formula>"2002 г. крайно ДТ с-до"</formula>
    </cfRule>
  </conditionalFormatting>
  <conditionalFormatting sqref="P58 P60">
    <cfRule type="cellIs" dxfId="2327" priority="100" stopIfTrue="1" operator="equal">
      <formula>"2002 г. крайно ДТ с-до"</formula>
    </cfRule>
  </conditionalFormatting>
  <conditionalFormatting sqref="P62">
    <cfRule type="cellIs" dxfId="2326" priority="96" stopIfTrue="1" operator="equal">
      <formula>"2002 г. крайно ДТ с-до"</formula>
    </cfRule>
  </conditionalFormatting>
  <conditionalFormatting sqref="O59:P59">
    <cfRule type="cellIs" dxfId="2325" priority="95" stopIfTrue="1" operator="notEqual">
      <formula>0</formula>
    </cfRule>
  </conditionalFormatting>
  <conditionalFormatting sqref="O61:P61">
    <cfRule type="cellIs" dxfId="2324" priority="94" stopIfTrue="1" operator="notEqual">
      <formula>0</formula>
    </cfRule>
  </conditionalFormatting>
  <conditionalFormatting sqref="O40">
    <cfRule type="cellIs" dxfId="2323" priority="92" stopIfTrue="1" operator="equal">
      <formula>"2002 г. крайно ДТ с-до"</formula>
    </cfRule>
  </conditionalFormatting>
  <conditionalFormatting sqref="O46">
    <cfRule type="cellIs" dxfId="2322" priority="88" stopIfTrue="1" operator="equal">
      <formula>"2002 г. крайно ДТ с-до"</formula>
    </cfRule>
  </conditionalFormatting>
  <conditionalFormatting sqref="O34:P34">
    <cfRule type="cellIs" dxfId="2321" priority="86" stopIfTrue="1" operator="notEqual">
      <formula>0</formula>
    </cfRule>
  </conditionalFormatting>
  <conditionalFormatting sqref="P15:P25">
    <cfRule type="cellIs" dxfId="2320" priority="85" stopIfTrue="1" operator="lessThan">
      <formula>0</formula>
    </cfRule>
  </conditionalFormatting>
  <conditionalFormatting sqref="P14">
    <cfRule type="cellIs" dxfId="2319" priority="84" stopIfTrue="1" operator="lessThan">
      <formula>0</formula>
    </cfRule>
  </conditionalFormatting>
  <conditionalFormatting sqref="S15:S24">
    <cfRule type="cellIs" dxfId="2318" priority="83" stopIfTrue="1" operator="lessThan">
      <formula>0</formula>
    </cfRule>
  </conditionalFormatting>
  <conditionalFormatting sqref="S14">
    <cfRule type="cellIs" dxfId="2317" priority="82" stopIfTrue="1" operator="lessThan">
      <formula>0</formula>
    </cfRule>
  </conditionalFormatting>
  <conditionalFormatting sqref="P27">
    <cfRule type="cellIs" dxfId="2316" priority="81" stopIfTrue="1" operator="lessThan">
      <formula>0</formula>
    </cfRule>
  </conditionalFormatting>
  <conditionalFormatting sqref="P29">
    <cfRule type="cellIs" dxfId="2315" priority="80" stopIfTrue="1" operator="lessThan">
      <formula>0</formula>
    </cfRule>
  </conditionalFormatting>
  <conditionalFormatting sqref="P31">
    <cfRule type="cellIs" dxfId="2314" priority="79" stopIfTrue="1" operator="lessThan">
      <formula>0</formula>
    </cfRule>
  </conditionalFormatting>
  <conditionalFormatting sqref="S25">
    <cfRule type="cellIs" dxfId="2313" priority="78" stopIfTrue="1" operator="lessThan">
      <formula>0</formula>
    </cfRule>
  </conditionalFormatting>
  <conditionalFormatting sqref="S27">
    <cfRule type="cellIs" dxfId="2312" priority="77" stopIfTrue="1" operator="lessThan">
      <formula>0</formula>
    </cfRule>
  </conditionalFormatting>
  <conditionalFormatting sqref="S29">
    <cfRule type="cellIs" dxfId="2311" priority="76" stopIfTrue="1" operator="lessThan">
      <formula>0</formula>
    </cfRule>
  </conditionalFormatting>
  <conditionalFormatting sqref="S31">
    <cfRule type="cellIs" dxfId="2310" priority="75" stopIfTrue="1" operator="lessThan">
      <formula>0</formula>
    </cfRule>
  </conditionalFormatting>
  <conditionalFormatting sqref="O4:P4">
    <cfRule type="cellIs" dxfId="2309" priority="74" stopIfTrue="1" operator="notEqual">
      <formula>"O K"</formula>
    </cfRule>
  </conditionalFormatting>
  <conditionalFormatting sqref="O6:P6">
    <cfRule type="cellIs" dxfId="2308" priority="73" stopIfTrue="1" operator="notEqual">
      <formula>"O K"</formula>
    </cfRule>
  </conditionalFormatting>
  <conditionalFormatting sqref="O35:P35">
    <cfRule type="cellIs" dxfId="2307" priority="72" stopIfTrue="1" operator="notEqual">
      <formula>0</formula>
    </cfRule>
  </conditionalFormatting>
  <conditionalFormatting sqref="R4:S4">
    <cfRule type="cellIs" dxfId="2306" priority="71" stopIfTrue="1" operator="notEqual">
      <formula>"O K"</formula>
    </cfRule>
  </conditionalFormatting>
  <conditionalFormatting sqref="R6:S6">
    <cfRule type="cellIs" dxfId="2305" priority="70" stopIfTrue="1" operator="notEqual">
      <formula>"O K"</formula>
    </cfRule>
  </conditionalFormatting>
  <conditionalFormatting sqref="R34:S34">
    <cfRule type="cellIs" dxfId="2304" priority="69" stopIfTrue="1" operator="notEqual">
      <formula>0</formula>
    </cfRule>
  </conditionalFormatting>
  <conditionalFormatting sqref="R35:S35">
    <cfRule type="cellIs" dxfId="2303" priority="68" stopIfTrue="1" operator="notEqual">
      <formula>0</formula>
    </cfRule>
  </conditionalFormatting>
  <conditionalFormatting sqref="R37">
    <cfRule type="cellIs" dxfId="2302" priority="64" stopIfTrue="1" operator="equal">
      <formula>"2002 г. крайно ДТ с-до"</formula>
    </cfRule>
  </conditionalFormatting>
  <conditionalFormatting sqref="S48">
    <cfRule type="cellIs" dxfId="2301" priority="63" stopIfTrue="1" operator="equal">
      <formula>"2002 г. крайно ДТ с-до"</formula>
    </cfRule>
  </conditionalFormatting>
  <conditionalFormatting sqref="R43">
    <cfRule type="cellIs" dxfId="2300" priority="52" stopIfTrue="1" operator="equal">
      <formula>"2002 г. крайно ДТ с-до"</formula>
    </cfRule>
  </conditionalFormatting>
  <conditionalFormatting sqref="S51">
    <cfRule type="cellIs" dxfId="2299" priority="61" stopIfTrue="1" operator="equal">
      <formula>"2002 г. крайно ДТ с-до"</formula>
    </cfRule>
  </conditionalFormatting>
  <conditionalFormatting sqref="S55">
    <cfRule type="cellIs" dxfId="2298" priority="59" stopIfTrue="1" operator="equal">
      <formula>"2002 г. крайно ДТ с-до"</formula>
    </cfRule>
  </conditionalFormatting>
  <conditionalFormatting sqref="S53">
    <cfRule type="cellIs" dxfId="2297" priority="58" stopIfTrue="1" operator="equal">
      <formula>"2002 г. крайно ДТ с-до"</formula>
    </cfRule>
  </conditionalFormatting>
  <conditionalFormatting sqref="S57">
    <cfRule type="cellIs" dxfId="2296" priority="55" stopIfTrue="1" operator="equal">
      <formula>"2002 г. крайно ДТ с-до"</formula>
    </cfRule>
  </conditionalFormatting>
  <conditionalFormatting sqref="S58 S60">
    <cfRule type="cellIs" dxfId="2295" priority="60" stopIfTrue="1" operator="equal">
      <formula>"2002 г. крайно ДТ с-до"</formula>
    </cfRule>
  </conditionalFormatting>
  <conditionalFormatting sqref="R59:S59">
    <cfRule type="cellIs" dxfId="2294" priority="57" stopIfTrue="1" operator="notEqual">
      <formula>0</formula>
    </cfRule>
  </conditionalFormatting>
  <conditionalFormatting sqref="R61:S61">
    <cfRule type="cellIs" dxfId="2293" priority="56" stopIfTrue="1" operator="notEqual">
      <formula>0</formula>
    </cfRule>
  </conditionalFormatting>
  <conditionalFormatting sqref="R40">
    <cfRule type="cellIs" dxfId="2292" priority="54" stopIfTrue="1" operator="equal">
      <formula>"2002 г. крайно ДТ с-до"</formula>
    </cfRule>
  </conditionalFormatting>
  <conditionalFormatting sqref="R46">
    <cfRule type="cellIs" dxfId="2291" priority="50" stopIfTrue="1" operator="equal">
      <formula>"2002 г. крайно ДТ с-до"</formula>
    </cfRule>
  </conditionalFormatting>
  <conditionalFormatting sqref="E2:L2 C8">
    <cfRule type="cellIs" dxfId="2290" priority="48" stopIfTrue="1" operator="equal">
      <formula>0</formula>
    </cfRule>
  </conditionalFormatting>
  <conditionalFormatting sqref="D4">
    <cfRule type="cellIs" dxfId="2289" priority="28" stopIfTrue="1" operator="between">
      <formula>1000000000000</formula>
      <formula>9999999999999990</formula>
    </cfRule>
    <cfRule type="cellIs" dxfId="2288" priority="29" stopIfTrue="1" operator="between">
      <formula>1000000000</formula>
      <formula>999999999999</formula>
    </cfRule>
    <cfRule type="cellIs" dxfId="2287" priority="30" stopIfTrue="1" operator="between">
      <formula>10000</formula>
      <formula>99999999</formula>
    </cfRule>
    <cfRule type="cellIs" dxfId="2286" priority="31" stopIfTrue="1" operator="between">
      <formula>10</formula>
      <formula>9999</formula>
    </cfRule>
  </conditionalFormatting>
  <conditionalFormatting sqref="D4">
    <cfRule type="cellIs" dxfId="2285" priority="27" operator="equal">
      <formula>0</formula>
    </cfRule>
  </conditionalFormatting>
  <conditionalFormatting sqref="A3:C5">
    <cfRule type="cellIs" dxfId="2284" priority="26" operator="equal">
      <formula>"Код на общински разпоредител с бюджет"</formula>
    </cfRule>
  </conditionalFormatting>
  <conditionalFormatting sqref="G4:L4">
    <cfRule type="cellIs" dxfId="2283" priority="25" operator="equal">
      <formula>0</formula>
    </cfRule>
  </conditionalFormatting>
  <dataValidations disablePrompts="1" count="2">
    <dataValidation type="list" allowBlank="1" showInputMessage="1" showErrorMessage="1" sqref="H12:K12">
      <formula1>'Intra-Balances'!#REF!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15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15"/>
      <c r="C3" s="2415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15"/>
      <c r="B4" s="2415"/>
      <c r="C4" s="2415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15"/>
      <c r="B5" s="2415"/>
      <c r="C5" s="2415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 t="str">
        <f>+'TRIAL-BALANCE'!G8:H8</f>
        <v xml:space="preserve">;                             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4" t="str">
        <f>+'TRIAL-BALANCE'!H12:K12</f>
        <v>31 декември 2020 г.</v>
      </c>
      <c r="I12" s="2524"/>
      <c r="J12" s="2524"/>
      <c r="K12" s="2524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дек</v>
      </c>
      <c r="M20" s="51"/>
      <c r="N20" s="1809" t="str">
        <f>+IF($L$20="31 дек","IV",+IF($L$20="30 сеп","III",+IF($L$20="30 юни","II",+IF($L$20="31 мар","I",0))))</f>
        <v>IV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0</v>
      </c>
      <c r="P49" s="1327">
        <f>+ROUND(P42+P45,2)</f>
        <v>0</v>
      </c>
      <c r="Q49" s="607"/>
      <c r="R49" s="1326">
        <f>+ROUND(SUM(R50:R51),2)</f>
        <v>0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0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0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5">
        <f>+E8-1</f>
        <v>2019</v>
      </c>
      <c r="C96" s="2526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0" t="s">
        <v>2136</v>
      </c>
      <c r="U123" s="2521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2">
        <f>+E8-1</f>
        <v>2019</v>
      </c>
      <c r="U124" s="2523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8">
        <f>+E8-1</f>
        <v>2019</v>
      </c>
      <c r="E163" s="2528"/>
      <c r="F163" s="2528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06">
        <f>+E8</f>
        <v>2020</v>
      </c>
      <c r="E195" s="2506"/>
      <c r="F195" s="2506"/>
      <c r="G195" s="1910" t="s">
        <v>1893</v>
      </c>
      <c r="H195" s="2527">
        <f>+E8</f>
        <v>2020</v>
      </c>
      <c r="I195" s="2527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H195:I195"/>
    <mergeCell ref="D195:F195"/>
    <mergeCell ref="D163:F163"/>
    <mergeCell ref="T123:U123"/>
    <mergeCell ref="T124:U124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90 R90 R92:R95 O92:P94 O97:P97 R97 U131">
    <cfRule type="cellIs" dxfId="2282" priority="2297" stopIfTrue="1" operator="lessThan">
      <formula>0</formula>
    </cfRule>
  </conditionalFormatting>
  <conditionalFormatting sqref="E12:F12">
    <cfRule type="cellIs" dxfId="2281" priority="2304" stopIfTrue="1" operator="equal">
      <formula>0</formula>
    </cfRule>
  </conditionalFormatting>
  <conditionalFormatting sqref="N10">
    <cfRule type="cellIs" dxfId="2280" priority="2305" stopIfTrue="1" operator="equal">
      <formula>0</formula>
    </cfRule>
  </conditionalFormatting>
  <conditionalFormatting sqref="E2:L2 C6:E6 G6:L6 C8 C10 K10:L10 F10">
    <cfRule type="cellIs" dxfId="2279" priority="2296" stopIfTrue="1" operator="equal">
      <formula>0</formula>
    </cfRule>
  </conditionalFormatting>
  <conditionalFormatting sqref="O14:P14 P15">
    <cfRule type="cellIs" dxfId="2278" priority="2289" stopIfTrue="1" operator="lessThan">
      <formula>0</formula>
    </cfRule>
  </conditionalFormatting>
  <conditionalFormatting sqref="P17">
    <cfRule type="cellIs" dxfId="2277" priority="2195" stopIfTrue="1" operator="lessThan">
      <formula>0</formula>
    </cfRule>
  </conditionalFormatting>
  <conditionalFormatting sqref="G8:H8">
    <cfRule type="cellIs" dxfId="2276" priority="2223" stopIfTrue="1" operator="equal">
      <formula>0</formula>
    </cfRule>
  </conditionalFormatting>
  <conditionalFormatting sqref="J8:L8">
    <cfRule type="cellIs" dxfId="2275" priority="2222" stopIfTrue="1" operator="equal">
      <formula>0</formula>
    </cfRule>
  </conditionalFormatting>
  <conditionalFormatting sqref="P16">
    <cfRule type="cellIs" dxfId="2274" priority="2219" stopIfTrue="1" operator="lessThan">
      <formula>0</formula>
    </cfRule>
  </conditionalFormatting>
  <conditionalFormatting sqref="O26:P26">
    <cfRule type="cellIs" dxfId="2273" priority="2180" stopIfTrue="1" operator="lessThan">
      <formula>0</formula>
    </cfRule>
  </conditionalFormatting>
  <conditionalFormatting sqref="O21:P21">
    <cfRule type="cellIs" dxfId="2272" priority="2176" stopIfTrue="1" operator="lessThan">
      <formula>0</formula>
    </cfRule>
  </conditionalFormatting>
  <conditionalFormatting sqref="O13:P13">
    <cfRule type="cellIs" dxfId="2271" priority="2199" stopIfTrue="1" operator="lessThan">
      <formula>0</formula>
    </cfRule>
  </conditionalFormatting>
  <conditionalFormatting sqref="O17">
    <cfRule type="cellIs" dxfId="2270" priority="2192" stopIfTrue="1" operator="lessThan">
      <formula>0</formula>
    </cfRule>
  </conditionalFormatting>
  <conditionalFormatting sqref="R26:S26">
    <cfRule type="cellIs" dxfId="2269" priority="2179" stopIfTrue="1" operator="lessThan">
      <formula>0</formula>
    </cfRule>
  </conditionalFormatting>
  <conditionalFormatting sqref="O15:O16">
    <cfRule type="cellIs" dxfId="2268" priority="2193" stopIfTrue="1" operator="lessThan">
      <formula>0</formula>
    </cfRule>
  </conditionalFormatting>
  <conditionalFormatting sqref="R21:S21">
    <cfRule type="cellIs" dxfId="2267" priority="2175" stopIfTrue="1" operator="lessThan">
      <formula>0</formula>
    </cfRule>
  </conditionalFormatting>
  <conditionalFormatting sqref="S37">
    <cfRule type="cellIs" dxfId="2266" priority="2015" stopIfTrue="1" operator="lessThan">
      <formula>0</formula>
    </cfRule>
  </conditionalFormatting>
  <conditionalFormatting sqref="R18:S18">
    <cfRule type="cellIs" dxfId="2265" priority="2144" stopIfTrue="1" operator="lessThan">
      <formula>0</formula>
    </cfRule>
  </conditionalFormatting>
  <conditionalFormatting sqref="R13:S13">
    <cfRule type="cellIs" dxfId="2264" priority="2165" stopIfTrue="1" operator="lessThan">
      <formula>0</formula>
    </cfRule>
  </conditionalFormatting>
  <conditionalFormatting sqref="R15:R16">
    <cfRule type="cellIs" dxfId="2263" priority="2163" stopIfTrue="1" operator="lessThan">
      <formula>0</formula>
    </cfRule>
  </conditionalFormatting>
  <conditionalFormatting sqref="R14">
    <cfRule type="cellIs" dxfId="2262" priority="2167" stopIfTrue="1" operator="lessThan">
      <formula>0</formula>
    </cfRule>
  </conditionalFormatting>
  <conditionalFormatting sqref="P22">
    <cfRule type="cellIs" dxfId="2261" priority="2158" stopIfTrue="1" operator="lessThan">
      <formula>0</formula>
    </cfRule>
  </conditionalFormatting>
  <conditionalFormatting sqref="P23:P24">
    <cfRule type="cellIs" dxfId="2260" priority="2157" stopIfTrue="1" operator="lessThan">
      <formula>0</formula>
    </cfRule>
  </conditionalFormatting>
  <conditionalFormatting sqref="R17">
    <cfRule type="cellIs" dxfId="2259" priority="2162" stopIfTrue="1" operator="lessThan">
      <formula>0</formula>
    </cfRule>
  </conditionalFormatting>
  <conditionalFormatting sqref="S17">
    <cfRule type="cellIs" dxfId="2258" priority="2164" stopIfTrue="1" operator="lessThan">
      <formula>0</formula>
    </cfRule>
  </conditionalFormatting>
  <conditionalFormatting sqref="O24">
    <cfRule type="cellIs" dxfId="2257" priority="2160" stopIfTrue="1" operator="lessThan">
      <formula>0</formula>
    </cfRule>
  </conditionalFormatting>
  <conditionalFormatting sqref="O25">
    <cfRule type="cellIs" dxfId="2256" priority="2159" stopIfTrue="1" operator="lessThan">
      <formula>0</formula>
    </cfRule>
  </conditionalFormatting>
  <conditionalFormatting sqref="O23">
    <cfRule type="cellIs" dxfId="2255" priority="2161" stopIfTrue="1" operator="lessThan">
      <formula>0</formula>
    </cfRule>
  </conditionalFormatting>
  <conditionalFormatting sqref="R25">
    <cfRule type="cellIs" dxfId="2254" priority="2153" stopIfTrue="1" operator="lessThan">
      <formula>0</formula>
    </cfRule>
  </conditionalFormatting>
  <conditionalFormatting sqref="R23">
    <cfRule type="cellIs" dxfId="2253" priority="2155" stopIfTrue="1" operator="lessThan">
      <formula>0</formula>
    </cfRule>
  </conditionalFormatting>
  <conditionalFormatting sqref="P25">
    <cfRule type="cellIs" dxfId="2252" priority="2156" stopIfTrue="1" operator="lessThan">
      <formula>0</formula>
    </cfRule>
  </conditionalFormatting>
  <conditionalFormatting sqref="R24">
    <cfRule type="cellIs" dxfId="2251" priority="2154" stopIfTrue="1" operator="lessThan">
      <formula>0</formula>
    </cfRule>
  </conditionalFormatting>
  <conditionalFormatting sqref="S22">
    <cfRule type="cellIs" dxfId="2250" priority="2152" stopIfTrue="1" operator="lessThan">
      <formula>0</formula>
    </cfRule>
  </conditionalFormatting>
  <conditionalFormatting sqref="S23:S24">
    <cfRule type="cellIs" dxfId="2249" priority="2151" stopIfTrue="1" operator="lessThan">
      <formula>0</formula>
    </cfRule>
  </conditionalFormatting>
  <conditionalFormatting sqref="S25">
    <cfRule type="cellIs" dxfId="2248" priority="2150" stopIfTrue="1" operator="lessThan">
      <formula>0</formula>
    </cfRule>
  </conditionalFormatting>
  <conditionalFormatting sqref="O18:P18">
    <cfRule type="cellIs" dxfId="2247" priority="2145" stopIfTrue="1" operator="lessThan">
      <formula>0</formula>
    </cfRule>
  </conditionalFormatting>
  <conditionalFormatting sqref="R37">
    <cfRule type="cellIs" dxfId="2246" priority="2014" stopIfTrue="1" operator="lessThan">
      <formula>0</formula>
    </cfRule>
  </conditionalFormatting>
  <conditionalFormatting sqref="O32:P32">
    <cfRule type="cellIs" dxfId="2245" priority="2069" stopIfTrue="1" operator="lessThan">
      <formula>0</formula>
    </cfRule>
  </conditionalFormatting>
  <conditionalFormatting sqref="P31">
    <cfRule type="cellIs" dxfId="2244" priority="2063" stopIfTrue="1" operator="lessThan">
      <formula>0</formula>
    </cfRule>
  </conditionalFormatting>
  <conditionalFormatting sqref="R57">
    <cfRule type="cellIs" dxfId="2243" priority="2002" stopIfTrue="1" operator="lessThan">
      <formula>0</formula>
    </cfRule>
  </conditionalFormatting>
  <conditionalFormatting sqref="O29:P29">
    <cfRule type="cellIs" dxfId="2242" priority="2108" stopIfTrue="1" operator="lessThan">
      <formula>0</formula>
    </cfRule>
  </conditionalFormatting>
  <conditionalFormatting sqref="R35:S35">
    <cfRule type="cellIs" dxfId="2241" priority="2096" stopIfTrue="1" operator="lessThan">
      <formula>0</formula>
    </cfRule>
  </conditionalFormatting>
  <conditionalFormatting sqref="O35:P35">
    <cfRule type="cellIs" dxfId="2240" priority="2097" stopIfTrue="1" operator="lessThan">
      <formula>0</formula>
    </cfRule>
  </conditionalFormatting>
  <conditionalFormatting sqref="R38:S38">
    <cfRule type="cellIs" dxfId="2239" priority="2099" stopIfTrue="1" operator="lessThan">
      <formula>0</formula>
    </cfRule>
  </conditionalFormatting>
  <conditionalFormatting sqref="O38:P38">
    <cfRule type="cellIs" dxfId="2238" priority="2100" stopIfTrue="1" operator="lessThan">
      <formula>0</formula>
    </cfRule>
  </conditionalFormatting>
  <conditionalFormatting sqref="O31">
    <cfRule type="cellIs" dxfId="2237" priority="2066" stopIfTrue="1" operator="lessThan">
      <formula>0</formula>
    </cfRule>
  </conditionalFormatting>
  <conditionalFormatting sqref="P30">
    <cfRule type="cellIs" dxfId="2236" priority="2065" stopIfTrue="1" operator="lessThan">
      <formula>0</formula>
    </cfRule>
  </conditionalFormatting>
  <conditionalFormatting sqref="S30">
    <cfRule type="cellIs" dxfId="2235" priority="2058" stopIfTrue="1" operator="lessThan">
      <formula>0</formula>
    </cfRule>
  </conditionalFormatting>
  <conditionalFormatting sqref="R32:S32">
    <cfRule type="cellIs" dxfId="2234" priority="2062" stopIfTrue="1" operator="lessThan">
      <formula>0</formula>
    </cfRule>
  </conditionalFormatting>
  <conditionalFormatting sqref="R30">
    <cfRule type="cellIs" dxfId="2233" priority="2061" stopIfTrue="1" operator="lessThan">
      <formula>0</formula>
    </cfRule>
  </conditionalFormatting>
  <conditionalFormatting sqref="O30">
    <cfRule type="cellIs" dxfId="2232" priority="2068" stopIfTrue="1" operator="lessThan">
      <formula>0</formula>
    </cfRule>
  </conditionalFormatting>
  <conditionalFormatting sqref="R31">
    <cfRule type="cellIs" dxfId="2231" priority="2059" stopIfTrue="1" operator="lessThan">
      <formula>0</formula>
    </cfRule>
  </conditionalFormatting>
  <conditionalFormatting sqref="S31">
    <cfRule type="cellIs" dxfId="2230" priority="2056" stopIfTrue="1" operator="lessThan">
      <formula>0</formula>
    </cfRule>
  </conditionalFormatting>
  <conditionalFormatting sqref="O80">
    <cfRule type="cellIs" dxfId="2229" priority="1906" stopIfTrue="1" operator="lessThan">
      <formula>0</formula>
    </cfRule>
  </conditionalFormatting>
  <conditionalFormatting sqref="O48:P48">
    <cfRule type="cellIs" dxfId="2228" priority="2033" stopIfTrue="1" operator="lessThan">
      <formula>0</formula>
    </cfRule>
  </conditionalFormatting>
  <conditionalFormatting sqref="P45">
    <cfRule type="cellIs" dxfId="2227" priority="2029" stopIfTrue="1" operator="lessThan">
      <formula>0</formula>
    </cfRule>
  </conditionalFormatting>
  <conditionalFormatting sqref="O41:P41">
    <cfRule type="cellIs" dxfId="2226" priority="2045" stopIfTrue="1" operator="lessThan">
      <formula>0</formula>
    </cfRule>
  </conditionalFormatting>
  <conditionalFormatting sqref="R53:S53">
    <cfRule type="cellIs" dxfId="2225" priority="2041" stopIfTrue="1" operator="lessThan">
      <formula>0</formula>
    </cfRule>
  </conditionalFormatting>
  <conditionalFormatting sqref="O53:P53">
    <cfRule type="cellIs" dxfId="2224" priority="2042" stopIfTrue="1" operator="lessThan">
      <formula>0</formula>
    </cfRule>
  </conditionalFormatting>
  <conditionalFormatting sqref="O45">
    <cfRule type="cellIs" dxfId="2223" priority="2031" stopIfTrue="1" operator="lessThan">
      <formula>0</formula>
    </cfRule>
  </conditionalFormatting>
  <conditionalFormatting sqref="P42">
    <cfRule type="cellIs" dxfId="2222" priority="2030" stopIfTrue="1" operator="lessThan">
      <formula>0</formula>
    </cfRule>
  </conditionalFormatting>
  <conditionalFormatting sqref="S42">
    <cfRule type="cellIs" dxfId="2221" priority="2025" stopIfTrue="1" operator="lessThan">
      <formula>0</formula>
    </cfRule>
  </conditionalFormatting>
  <conditionalFormatting sqref="R48:S48">
    <cfRule type="cellIs" dxfId="2220" priority="2028" stopIfTrue="1" operator="lessThan">
      <formula>0</formula>
    </cfRule>
  </conditionalFormatting>
  <conditionalFormatting sqref="R45">
    <cfRule type="cellIs" dxfId="2219" priority="2026" stopIfTrue="1" operator="lessThan">
      <formula>0</formula>
    </cfRule>
  </conditionalFormatting>
  <conditionalFormatting sqref="P37">
    <cfRule type="cellIs" dxfId="2218" priority="2018" stopIfTrue="1" operator="lessThan">
      <formula>0</formula>
    </cfRule>
  </conditionalFormatting>
  <conditionalFormatting sqref="S45">
    <cfRule type="cellIs" dxfId="2217" priority="2024" stopIfTrue="1" operator="lessThan">
      <formula>0</formula>
    </cfRule>
  </conditionalFormatting>
  <conditionalFormatting sqref="N88">
    <cfRule type="cellIs" dxfId="2216" priority="1881" stopIfTrue="1" operator="lessThan">
      <formula>0</formula>
    </cfRule>
  </conditionalFormatting>
  <conditionalFormatting sqref="N71">
    <cfRule type="cellIs" dxfId="2215" priority="1924" stopIfTrue="1" operator="lessThan">
      <formula>0</formula>
    </cfRule>
  </conditionalFormatting>
  <conditionalFormatting sqref="O36:P36">
    <cfRule type="cellIs" dxfId="2214" priority="2019" stopIfTrue="1" operator="lessThan">
      <formula>0</formula>
    </cfRule>
  </conditionalFormatting>
  <conditionalFormatting sqref="O37">
    <cfRule type="cellIs" dxfId="2213" priority="2017" stopIfTrue="1" operator="lessThan">
      <formula>0</formula>
    </cfRule>
  </conditionalFormatting>
  <conditionalFormatting sqref="R36:S36">
    <cfRule type="cellIs" dxfId="2212" priority="2016" stopIfTrue="1" operator="lessThan">
      <formula>0</formula>
    </cfRule>
  </conditionalFormatting>
  <conditionalFormatting sqref="O22">
    <cfRule type="cellIs" dxfId="2211" priority="2013" stopIfTrue="1" operator="lessThan">
      <formula>0</formula>
    </cfRule>
  </conditionalFormatting>
  <conditionalFormatting sqref="R22">
    <cfRule type="cellIs" dxfId="2210" priority="2012" stopIfTrue="1" operator="lessThan">
      <formula>0</formula>
    </cfRule>
  </conditionalFormatting>
  <conditionalFormatting sqref="R29:S29">
    <cfRule type="cellIs" dxfId="2209" priority="2011" stopIfTrue="1" operator="lessThan">
      <formula>0</formula>
    </cfRule>
  </conditionalFormatting>
  <conditionalFormatting sqref="R60:S60">
    <cfRule type="cellIs" dxfId="2208" priority="2008" stopIfTrue="1" operator="lessThan">
      <formula>0</formula>
    </cfRule>
  </conditionalFormatting>
  <conditionalFormatting sqref="O60:P60">
    <cfRule type="cellIs" dxfId="2207" priority="2009" stopIfTrue="1" operator="lessThan">
      <formula>0</formula>
    </cfRule>
  </conditionalFormatting>
  <conditionalFormatting sqref="O54">
    <cfRule type="cellIs" dxfId="2206" priority="2007" stopIfTrue="1" operator="lessThan">
      <formula>0</formula>
    </cfRule>
  </conditionalFormatting>
  <conditionalFormatting sqref="R54">
    <cfRule type="cellIs" dxfId="2205" priority="2004" stopIfTrue="1" operator="lessThan">
      <formula>0</formula>
    </cfRule>
  </conditionalFormatting>
  <conditionalFormatting sqref="O57">
    <cfRule type="cellIs" dxfId="2204" priority="2005" stopIfTrue="1" operator="lessThan">
      <formula>0</formula>
    </cfRule>
  </conditionalFormatting>
  <conditionalFormatting sqref="S14">
    <cfRule type="cellIs" dxfId="2203" priority="1994" stopIfTrue="1" operator="lessThan">
      <formula>0</formula>
    </cfRule>
  </conditionalFormatting>
  <conditionalFormatting sqref="R41:S41">
    <cfRule type="cellIs" dxfId="2202" priority="2001" stopIfTrue="1" operator="lessThan">
      <formula>0</formula>
    </cfRule>
  </conditionalFormatting>
  <conditionalFormatting sqref="N68">
    <cfRule type="cellIs" dxfId="2201" priority="1936" stopIfTrue="1" operator="lessThan">
      <formula>0</formula>
    </cfRule>
  </conditionalFormatting>
  <conditionalFormatting sqref="O76:P76">
    <cfRule type="cellIs" dxfId="2200" priority="1934" stopIfTrue="1" operator="lessThan">
      <formula>0</formula>
    </cfRule>
  </conditionalFormatting>
  <conditionalFormatting sqref="R65:S65">
    <cfRule type="cellIs" dxfId="2199" priority="1952" stopIfTrue="1" operator="lessThan">
      <formula>0</formula>
    </cfRule>
  </conditionalFormatting>
  <conditionalFormatting sqref="O65:P65">
    <cfRule type="cellIs" dxfId="2198" priority="1953" stopIfTrue="1" operator="lessThan">
      <formula>0</formula>
    </cfRule>
  </conditionalFormatting>
  <conditionalFormatting sqref="O68 L96">
    <cfRule type="cellIs" dxfId="2197" priority="1941" stopIfTrue="1" operator="equal">
      <formula>"2002 г. крайно ДТ с-до"</formula>
    </cfRule>
  </conditionalFormatting>
  <conditionalFormatting sqref="R77">
    <cfRule type="cellIs" dxfId="2196" priority="1895" stopIfTrue="1" operator="equal">
      <formula>"2002 г. крайно ДТ с-до"</formula>
    </cfRule>
  </conditionalFormatting>
  <conditionalFormatting sqref="R76:S76">
    <cfRule type="cellIs" dxfId="2195" priority="1896" stopIfTrue="1" operator="lessThan">
      <formula>0</formula>
    </cfRule>
  </conditionalFormatting>
  <conditionalFormatting sqref="R81">
    <cfRule type="cellIs" dxfId="2194" priority="1928" stopIfTrue="1" operator="lessThan">
      <formula>0</formula>
    </cfRule>
  </conditionalFormatting>
  <conditionalFormatting sqref="R90 P90 R92:R95 R97">
    <cfRule type="cellIs" dxfId="2193" priority="1927" stopIfTrue="1" operator="lessThan">
      <formula>0</formula>
    </cfRule>
  </conditionalFormatting>
  <conditionalFormatting sqref="R71">
    <cfRule type="cellIs" dxfId="2192" priority="1891" stopIfTrue="1" operator="equal">
      <formula>"2002 г. крайно ДТ с-до"</formula>
    </cfRule>
  </conditionalFormatting>
  <conditionalFormatting sqref="R68">
    <cfRule type="cellIs" dxfId="2191" priority="1897" stopIfTrue="1" operator="equal">
      <formula>"2002 г. крайно ДТ с-до"</formula>
    </cfRule>
  </conditionalFormatting>
  <conditionalFormatting sqref="O77">
    <cfRule type="cellIs" dxfId="2190" priority="1921" stopIfTrue="1" operator="equal">
      <formula>"2002 г. крайно ДТ с-до"</formula>
    </cfRule>
  </conditionalFormatting>
  <conditionalFormatting sqref="N77">
    <cfRule type="cellIs" dxfId="2189" priority="1918" stopIfTrue="1" operator="lessThan">
      <formula>0</formula>
    </cfRule>
  </conditionalFormatting>
  <conditionalFormatting sqref="P80">
    <cfRule type="cellIs" dxfId="2188" priority="1907" stopIfTrue="1" operator="equal">
      <formula>"2002 г. крайно ДТ с-до"</formula>
    </cfRule>
  </conditionalFormatting>
  <conditionalFormatting sqref="O71">
    <cfRule type="cellIs" dxfId="2187" priority="1905" stopIfTrue="1" operator="equal">
      <formula>"2002 г. крайно ДТ с-до"</formula>
    </cfRule>
  </conditionalFormatting>
  <conditionalFormatting sqref="N82">
    <cfRule type="cellIs" dxfId="2186" priority="1887" stopIfTrue="1" operator="lessThan">
      <formula>0</formula>
    </cfRule>
  </conditionalFormatting>
  <conditionalFormatting sqref="P91">
    <cfRule type="cellIs" dxfId="2185" priority="1870" stopIfTrue="1" operator="equal">
      <formula>"2002 г. крайно ДТ с-до"</formula>
    </cfRule>
  </conditionalFormatting>
  <conditionalFormatting sqref="N69">
    <cfRule type="cellIs" dxfId="2184" priority="1867" stopIfTrue="1" operator="lessThan">
      <formula>0</formula>
    </cfRule>
  </conditionalFormatting>
  <conditionalFormatting sqref="N72">
    <cfRule type="cellIs" dxfId="2183" priority="1863" stopIfTrue="1" operator="lessThan">
      <formula>0</formula>
    </cfRule>
  </conditionalFormatting>
  <conditionalFormatting sqref="N78">
    <cfRule type="cellIs" dxfId="2182" priority="1859" stopIfTrue="1" operator="lessThan">
      <formula>0</formula>
    </cfRule>
  </conditionalFormatting>
  <conditionalFormatting sqref="O79:P79">
    <cfRule type="cellIs" dxfId="2181" priority="1857" stopIfTrue="1" operator="lessThan">
      <formula>0</formula>
    </cfRule>
  </conditionalFormatting>
  <conditionalFormatting sqref="R79:S79">
    <cfRule type="cellIs" dxfId="2180" priority="1856" stopIfTrue="1" operator="lessThan">
      <formula>0</formula>
    </cfRule>
  </conditionalFormatting>
  <conditionalFormatting sqref="N83">
    <cfRule type="cellIs" dxfId="2179" priority="1854" stopIfTrue="1" operator="lessThan">
      <formula>0</formula>
    </cfRule>
  </conditionalFormatting>
  <conditionalFormatting sqref="N89">
    <cfRule type="cellIs" dxfId="2178" priority="1851" stopIfTrue="1" operator="lessThan">
      <formula>0</formula>
    </cfRule>
  </conditionalFormatting>
  <conditionalFormatting sqref="O91">
    <cfRule type="cellIs" dxfId="2177" priority="1848" stopIfTrue="1" operator="lessThan">
      <formula>0</formula>
    </cfRule>
  </conditionalFormatting>
  <conditionalFormatting sqref="P92">
    <cfRule type="cellIs" dxfId="2176" priority="1845" stopIfTrue="1" operator="notEqual">
      <formula>0</formula>
    </cfRule>
  </conditionalFormatting>
  <conditionalFormatting sqref="P93">
    <cfRule type="cellIs" dxfId="2175" priority="1843" stopIfTrue="1" operator="notEqual">
      <formula>0</formula>
    </cfRule>
  </conditionalFormatting>
  <conditionalFormatting sqref="P94">
    <cfRule type="cellIs" dxfId="2174" priority="1842" stopIfTrue="1" operator="notEqual">
      <formula>0</formula>
    </cfRule>
  </conditionalFormatting>
  <conditionalFormatting sqref="P81:P83">
    <cfRule type="cellIs" dxfId="2173" priority="1841" stopIfTrue="1" operator="lessThan">
      <formula>0</formula>
    </cfRule>
  </conditionalFormatting>
  <conditionalFormatting sqref="P81:P83">
    <cfRule type="cellIs" dxfId="2172" priority="1840" stopIfTrue="1" operator="lessThan">
      <formula>0</formula>
    </cfRule>
  </conditionalFormatting>
  <conditionalFormatting sqref="P81">
    <cfRule type="cellIs" dxfId="2171" priority="1839" stopIfTrue="1" operator="notEqual">
      <formula>0</formula>
    </cfRule>
  </conditionalFormatting>
  <conditionalFormatting sqref="P82">
    <cfRule type="cellIs" dxfId="2170" priority="1838" stopIfTrue="1" operator="notEqual">
      <formula>0</formula>
    </cfRule>
  </conditionalFormatting>
  <conditionalFormatting sqref="P83">
    <cfRule type="cellIs" dxfId="2169" priority="1837" stopIfTrue="1" operator="notEqual">
      <formula>0</formula>
    </cfRule>
  </conditionalFormatting>
  <conditionalFormatting sqref="S90 S92:S95 S97">
    <cfRule type="cellIs" dxfId="2168" priority="1836" stopIfTrue="1" operator="lessThan">
      <formula>0</formula>
    </cfRule>
  </conditionalFormatting>
  <conditionalFormatting sqref="S90 S92:S95 S97">
    <cfRule type="cellIs" dxfId="2167" priority="1834" stopIfTrue="1" operator="lessThan">
      <formula>0</formula>
    </cfRule>
  </conditionalFormatting>
  <conditionalFormatting sqref="S80">
    <cfRule type="cellIs" dxfId="2166" priority="1833" stopIfTrue="1" operator="equal">
      <formula>"2002 г. крайно ДТ с-до"</formula>
    </cfRule>
  </conditionalFormatting>
  <conditionalFormatting sqref="S91">
    <cfRule type="cellIs" dxfId="2165" priority="1832" stopIfTrue="1" operator="equal">
      <formula>"2002 г. крайно ДТ с-до"</formula>
    </cfRule>
  </conditionalFormatting>
  <conditionalFormatting sqref="S92">
    <cfRule type="cellIs" dxfId="2164" priority="1831" stopIfTrue="1" operator="notEqual">
      <formula>0</formula>
    </cfRule>
  </conditionalFormatting>
  <conditionalFormatting sqref="S93">
    <cfRule type="cellIs" dxfId="2163" priority="1830" stopIfTrue="1" operator="notEqual">
      <formula>0</formula>
    </cfRule>
  </conditionalFormatting>
  <conditionalFormatting sqref="S94">
    <cfRule type="cellIs" dxfId="2162" priority="1829" stopIfTrue="1" operator="notEqual">
      <formula>0</formula>
    </cfRule>
  </conditionalFormatting>
  <conditionalFormatting sqref="S81:S83">
    <cfRule type="cellIs" dxfId="2161" priority="1828" stopIfTrue="1" operator="lessThan">
      <formula>0</formula>
    </cfRule>
  </conditionalFormatting>
  <conditionalFormatting sqref="S81:S83">
    <cfRule type="cellIs" dxfId="2160" priority="1827" stopIfTrue="1" operator="lessThan">
      <formula>0</formula>
    </cfRule>
  </conditionalFormatting>
  <conditionalFormatting sqref="S81">
    <cfRule type="cellIs" dxfId="2159" priority="1826" stopIfTrue="1" operator="notEqual">
      <formula>0</formula>
    </cfRule>
  </conditionalFormatting>
  <conditionalFormatting sqref="S82">
    <cfRule type="cellIs" dxfId="2158" priority="1825" stopIfTrue="1" operator="notEqual">
      <formula>0</formula>
    </cfRule>
  </conditionalFormatting>
  <conditionalFormatting sqref="S83">
    <cfRule type="cellIs" dxfId="2157" priority="1824" stopIfTrue="1" operator="notEqual">
      <formula>0</formula>
    </cfRule>
  </conditionalFormatting>
  <conditionalFormatting sqref="S15">
    <cfRule type="cellIs" dxfId="2156" priority="1811" stopIfTrue="1" operator="lessThan">
      <formula>0</formula>
    </cfRule>
  </conditionalFormatting>
  <conditionalFormatting sqref="S16">
    <cfRule type="cellIs" dxfId="2155" priority="1810" stopIfTrue="1" operator="lessThan">
      <formula>0</formula>
    </cfRule>
  </conditionalFormatting>
  <conditionalFormatting sqref="R80">
    <cfRule type="cellIs" dxfId="2154" priority="1809" stopIfTrue="1" operator="lessThan">
      <formula>0</formula>
    </cfRule>
  </conditionalFormatting>
  <conditionalFormatting sqref="R91">
    <cfRule type="cellIs" dxfId="2153" priority="1808" stopIfTrue="1" operator="lessThan">
      <formula>0</formula>
    </cfRule>
  </conditionalFormatting>
  <conditionalFormatting sqref="P69">
    <cfRule type="cellIs" dxfId="2152" priority="1807" stopIfTrue="1" operator="equal">
      <formula>"2002 г. крайно ДТ с-до"</formula>
    </cfRule>
  </conditionalFormatting>
  <conditionalFormatting sqref="P72">
    <cfRule type="cellIs" dxfId="2151" priority="1806" stopIfTrue="1" operator="equal">
      <formula>"2002 г. крайно ДТ с-до"</formula>
    </cfRule>
  </conditionalFormatting>
  <conditionalFormatting sqref="P78">
    <cfRule type="cellIs" dxfId="2150" priority="1805" stopIfTrue="1" operator="equal">
      <formula>"2002 г. крайно ДТ с-до"</formula>
    </cfRule>
  </conditionalFormatting>
  <conditionalFormatting sqref="N85">
    <cfRule type="cellIs" dxfId="2149" priority="1803" stopIfTrue="1" operator="lessThan">
      <formula>0</formula>
    </cfRule>
  </conditionalFormatting>
  <conditionalFormatting sqref="O85">
    <cfRule type="cellIs" dxfId="2148" priority="1804" stopIfTrue="1" operator="equal">
      <formula>"2002 г. крайно ДТ с-до"</formula>
    </cfRule>
  </conditionalFormatting>
  <conditionalFormatting sqref="R85">
    <cfRule type="cellIs" dxfId="2147" priority="1802" stopIfTrue="1" operator="equal">
      <formula>"2002 г. крайно ДТ с-до"</formula>
    </cfRule>
  </conditionalFormatting>
  <conditionalFormatting sqref="O82">
    <cfRule type="cellIs" dxfId="2146" priority="1708" stopIfTrue="1" operator="equal">
      <formula>"2002 г. крайно ДТ с-до"</formula>
    </cfRule>
  </conditionalFormatting>
  <conditionalFormatting sqref="N86">
    <cfRule type="cellIs" dxfId="2145" priority="1800" stopIfTrue="1" operator="lessThan">
      <formula>0</formula>
    </cfRule>
  </conditionalFormatting>
  <conditionalFormatting sqref="R82">
    <cfRule type="cellIs" dxfId="2144" priority="1706" stopIfTrue="1" operator="equal">
      <formula>"2002 г. крайно ДТ с-до"</formula>
    </cfRule>
  </conditionalFormatting>
  <conditionalFormatting sqref="O88">
    <cfRule type="cellIs" dxfId="2143" priority="1705" stopIfTrue="1" operator="equal">
      <formula>"2002 г. крайно ДТ с-до"</formula>
    </cfRule>
  </conditionalFormatting>
  <conditionalFormatting sqref="R88">
    <cfRule type="cellIs" dxfId="2142" priority="1704" stopIfTrue="1" operator="equal">
      <formula>"2002 г. крайно ДТ с-до"</formula>
    </cfRule>
  </conditionalFormatting>
  <conditionalFormatting sqref="P43:P44">
    <cfRule type="cellIs" dxfId="2141" priority="1701" stopIfTrue="1" operator="lessThan">
      <formula>0</formula>
    </cfRule>
  </conditionalFormatting>
  <conditionalFormatting sqref="O44">
    <cfRule type="cellIs" dxfId="2140" priority="1702" stopIfTrue="1" operator="lessThan">
      <formula>0</formula>
    </cfRule>
  </conditionalFormatting>
  <conditionalFormatting sqref="O43">
    <cfRule type="cellIs" dxfId="2139" priority="1703" stopIfTrue="1" operator="lessThan">
      <formula>0</formula>
    </cfRule>
  </conditionalFormatting>
  <conditionalFormatting sqref="R43">
    <cfRule type="cellIs" dxfId="2138" priority="1700" stopIfTrue="1" operator="lessThan">
      <formula>0</formula>
    </cfRule>
  </conditionalFormatting>
  <conditionalFormatting sqref="R44">
    <cfRule type="cellIs" dxfId="2137" priority="1699" stopIfTrue="1" operator="lessThan">
      <formula>0</formula>
    </cfRule>
  </conditionalFormatting>
  <conditionalFormatting sqref="S43:S44">
    <cfRule type="cellIs" dxfId="2136" priority="1698" stopIfTrue="1" operator="lessThan">
      <formula>0</formula>
    </cfRule>
  </conditionalFormatting>
  <conditionalFormatting sqref="O42">
    <cfRule type="cellIs" dxfId="2135" priority="1697" stopIfTrue="1" operator="lessThan">
      <formula>0</formula>
    </cfRule>
  </conditionalFormatting>
  <conditionalFormatting sqref="R42">
    <cfRule type="cellIs" dxfId="2134" priority="1696" stopIfTrue="1" operator="lessThan">
      <formula>0</formula>
    </cfRule>
  </conditionalFormatting>
  <conditionalFormatting sqref="R50">
    <cfRule type="cellIs" dxfId="2133" priority="1692" stopIfTrue="1" operator="lessThan">
      <formula>0</formula>
    </cfRule>
  </conditionalFormatting>
  <conditionalFormatting sqref="O50">
    <cfRule type="cellIs" dxfId="2132" priority="1695" stopIfTrue="1" operator="lessThan">
      <formula>0</formula>
    </cfRule>
  </conditionalFormatting>
  <conditionalFormatting sqref="O51">
    <cfRule type="cellIs" dxfId="2131" priority="1689" stopIfTrue="1" operator="lessThan">
      <formula>0</formula>
    </cfRule>
  </conditionalFormatting>
  <conditionalFormatting sqref="R51">
    <cfRule type="cellIs" dxfId="2130" priority="1688" stopIfTrue="1" operator="lessThan">
      <formula>0</formula>
    </cfRule>
  </conditionalFormatting>
  <conditionalFormatting sqref="P46:P47">
    <cfRule type="cellIs" dxfId="2129" priority="1685" stopIfTrue="1" operator="lessThan">
      <formula>0</formula>
    </cfRule>
  </conditionalFormatting>
  <conditionalFormatting sqref="O47">
    <cfRule type="cellIs" dxfId="2128" priority="1686" stopIfTrue="1" operator="lessThan">
      <formula>0</formula>
    </cfRule>
  </conditionalFormatting>
  <conditionalFormatting sqref="O46">
    <cfRule type="cellIs" dxfId="2127" priority="1687" stopIfTrue="1" operator="lessThan">
      <formula>0</formula>
    </cfRule>
  </conditionalFormatting>
  <conditionalFormatting sqref="R46">
    <cfRule type="cellIs" dxfId="2126" priority="1684" stopIfTrue="1" operator="lessThan">
      <formula>0</formula>
    </cfRule>
  </conditionalFormatting>
  <conditionalFormatting sqref="R47">
    <cfRule type="cellIs" dxfId="2125" priority="1683" stopIfTrue="1" operator="lessThan">
      <formula>0</formula>
    </cfRule>
  </conditionalFormatting>
  <conditionalFormatting sqref="S46:S47">
    <cfRule type="cellIs" dxfId="2124" priority="1682" stopIfTrue="1" operator="lessThan">
      <formula>0</formula>
    </cfRule>
  </conditionalFormatting>
  <conditionalFormatting sqref="E2:L2 C8">
    <cfRule type="cellIs" dxfId="2123" priority="1667" stopIfTrue="1" operator="equal">
      <formula>0</formula>
    </cfRule>
  </conditionalFormatting>
  <conditionalFormatting sqref="O20:P20">
    <cfRule type="cellIs" dxfId="2122" priority="1666" stopIfTrue="1" operator="lessThan">
      <formula>0</formula>
    </cfRule>
  </conditionalFormatting>
  <conditionalFormatting sqref="P20">
    <cfRule type="cellIs" dxfId="2121" priority="1665" stopIfTrue="1" operator="notEqual">
      <formula>0</formula>
    </cfRule>
  </conditionalFormatting>
  <conditionalFormatting sqref="O20">
    <cfRule type="cellIs" dxfId="2120" priority="1664" stopIfTrue="1" operator="notEqual">
      <formula>"O K"</formula>
    </cfRule>
  </conditionalFormatting>
  <conditionalFormatting sqref="R20:S20">
    <cfRule type="cellIs" dxfId="2119" priority="1663" stopIfTrue="1" operator="lessThan">
      <formula>0</formula>
    </cfRule>
  </conditionalFormatting>
  <conditionalFormatting sqref="S20">
    <cfRule type="cellIs" dxfId="2118" priority="1662" stopIfTrue="1" operator="notEqual">
      <formula>0</formula>
    </cfRule>
  </conditionalFormatting>
  <conditionalFormatting sqref="R20">
    <cfRule type="cellIs" dxfId="2117" priority="1661" stopIfTrue="1" operator="notEqual">
      <formula>"O K"</formula>
    </cfRule>
  </conditionalFormatting>
  <conditionalFormatting sqref="P28">
    <cfRule type="cellIs" dxfId="2116" priority="1660" stopIfTrue="1" operator="lessThan">
      <formula>0</formula>
    </cfRule>
  </conditionalFormatting>
  <conditionalFormatting sqref="P28">
    <cfRule type="cellIs" dxfId="2115" priority="1659" stopIfTrue="1" operator="notEqual">
      <formula>"O K"</formula>
    </cfRule>
  </conditionalFormatting>
  <conditionalFormatting sqref="O28">
    <cfRule type="cellIs" dxfId="2114" priority="1658" stopIfTrue="1" operator="lessThan">
      <formula>0</formula>
    </cfRule>
  </conditionalFormatting>
  <conditionalFormatting sqref="O28">
    <cfRule type="cellIs" dxfId="2113" priority="1657" stopIfTrue="1" operator="notEqual">
      <formula>0</formula>
    </cfRule>
  </conditionalFormatting>
  <conditionalFormatting sqref="S28">
    <cfRule type="cellIs" dxfId="2112" priority="1656" stopIfTrue="1" operator="lessThan">
      <formula>0</formula>
    </cfRule>
  </conditionalFormatting>
  <conditionalFormatting sqref="S28">
    <cfRule type="cellIs" dxfId="2111" priority="1655" stopIfTrue="1" operator="notEqual">
      <formula>"O K"</formula>
    </cfRule>
  </conditionalFormatting>
  <conditionalFormatting sqref="R28">
    <cfRule type="cellIs" dxfId="2110" priority="1654" stopIfTrue="1" operator="lessThan">
      <formula>0</formula>
    </cfRule>
  </conditionalFormatting>
  <conditionalFormatting sqref="R28">
    <cfRule type="cellIs" dxfId="2109" priority="1653" stopIfTrue="1" operator="notEqual">
      <formula>0</formula>
    </cfRule>
  </conditionalFormatting>
  <conditionalFormatting sqref="P34">
    <cfRule type="cellIs" dxfId="2108" priority="1650" stopIfTrue="1" operator="lessThan">
      <formula>0</formula>
    </cfRule>
  </conditionalFormatting>
  <conditionalFormatting sqref="O34">
    <cfRule type="cellIs" dxfId="2107" priority="1652" stopIfTrue="1" operator="lessThan">
      <formula>0</formula>
    </cfRule>
  </conditionalFormatting>
  <conditionalFormatting sqref="O34">
    <cfRule type="cellIs" dxfId="2106" priority="1651" stopIfTrue="1" operator="notEqual">
      <formula>0</formula>
    </cfRule>
  </conditionalFormatting>
  <conditionalFormatting sqref="P34">
    <cfRule type="cellIs" dxfId="2105" priority="1649" stopIfTrue="1" operator="notEqual">
      <formula>"O K"</formula>
    </cfRule>
  </conditionalFormatting>
  <conditionalFormatting sqref="S34">
    <cfRule type="cellIs" dxfId="2104" priority="1646" stopIfTrue="1" operator="lessThan">
      <formula>0</formula>
    </cfRule>
  </conditionalFormatting>
  <conditionalFormatting sqref="R34">
    <cfRule type="cellIs" dxfId="2103" priority="1648" stopIfTrue="1" operator="lessThan">
      <formula>0</formula>
    </cfRule>
  </conditionalFormatting>
  <conditionalFormatting sqref="R34">
    <cfRule type="cellIs" dxfId="2102" priority="1647" stopIfTrue="1" operator="notEqual">
      <formula>0</formula>
    </cfRule>
  </conditionalFormatting>
  <conditionalFormatting sqref="S34">
    <cfRule type="cellIs" dxfId="2101" priority="1645" stopIfTrue="1" operator="notEqual">
      <formula>"O K"</formula>
    </cfRule>
  </conditionalFormatting>
  <conditionalFormatting sqref="P40">
    <cfRule type="cellIs" dxfId="2100" priority="1642" stopIfTrue="1" operator="lessThan">
      <formula>0</formula>
    </cfRule>
  </conditionalFormatting>
  <conditionalFormatting sqref="O40">
    <cfRule type="cellIs" dxfId="2099" priority="1644" stopIfTrue="1" operator="lessThan">
      <formula>0</formula>
    </cfRule>
  </conditionalFormatting>
  <conditionalFormatting sqref="O40">
    <cfRule type="cellIs" dxfId="2098" priority="1643" stopIfTrue="1" operator="notEqual">
      <formula>"O K"</formula>
    </cfRule>
  </conditionalFormatting>
  <conditionalFormatting sqref="P40">
    <cfRule type="cellIs" dxfId="2097" priority="1641" stopIfTrue="1" operator="notEqual">
      <formula>0</formula>
    </cfRule>
  </conditionalFormatting>
  <conditionalFormatting sqref="S40">
    <cfRule type="cellIs" dxfId="2096" priority="1638" stopIfTrue="1" operator="lessThan">
      <formula>0</formula>
    </cfRule>
  </conditionalFormatting>
  <conditionalFormatting sqref="R40">
    <cfRule type="cellIs" dxfId="2095" priority="1640" stopIfTrue="1" operator="lessThan">
      <formula>0</formula>
    </cfRule>
  </conditionalFormatting>
  <conditionalFormatting sqref="R40">
    <cfRule type="cellIs" dxfId="2094" priority="1639" stopIfTrue="1" operator="notEqual">
      <formula>"O K"</formula>
    </cfRule>
  </conditionalFormatting>
  <conditionalFormatting sqref="S40">
    <cfRule type="cellIs" dxfId="2093" priority="1637" stopIfTrue="1" operator="notEqual">
      <formula>0</formula>
    </cfRule>
  </conditionalFormatting>
  <conditionalFormatting sqref="P52">
    <cfRule type="cellIs" dxfId="2092" priority="1634" stopIfTrue="1" operator="lessThan">
      <formula>0</formula>
    </cfRule>
  </conditionalFormatting>
  <conditionalFormatting sqref="O52">
    <cfRule type="cellIs" dxfId="2091" priority="1636" stopIfTrue="1" operator="lessThan">
      <formula>0</formula>
    </cfRule>
  </conditionalFormatting>
  <conditionalFormatting sqref="O52">
    <cfRule type="cellIs" dxfId="2090" priority="1635" stopIfTrue="1" operator="notEqual">
      <formula>0</formula>
    </cfRule>
  </conditionalFormatting>
  <conditionalFormatting sqref="P52">
    <cfRule type="cellIs" dxfId="2089" priority="1633" stopIfTrue="1" operator="notEqual">
      <formula>"O K"</formula>
    </cfRule>
  </conditionalFormatting>
  <conditionalFormatting sqref="S52">
    <cfRule type="cellIs" dxfId="2088" priority="1630" stopIfTrue="1" operator="lessThan">
      <formula>0</formula>
    </cfRule>
  </conditionalFormatting>
  <conditionalFormatting sqref="R52">
    <cfRule type="cellIs" dxfId="2087" priority="1632" stopIfTrue="1" operator="lessThan">
      <formula>0</formula>
    </cfRule>
  </conditionalFormatting>
  <conditionalFormatting sqref="R52">
    <cfRule type="cellIs" dxfId="2086" priority="1631" stopIfTrue="1" operator="notEqual">
      <formula>0</formula>
    </cfRule>
  </conditionalFormatting>
  <conditionalFormatting sqref="S52">
    <cfRule type="cellIs" dxfId="2085" priority="1629" stopIfTrue="1" operator="notEqual">
      <formula>"O K"</formula>
    </cfRule>
  </conditionalFormatting>
  <conditionalFormatting sqref="P50">
    <cfRule type="cellIs" dxfId="2084" priority="1628" stopIfTrue="1" operator="lessThan">
      <formula>0</formula>
    </cfRule>
  </conditionalFormatting>
  <conditionalFormatting sqref="P50">
    <cfRule type="cellIs" dxfId="2083" priority="1627" stopIfTrue="1" operator="notEqual">
      <formula>0</formula>
    </cfRule>
  </conditionalFormatting>
  <conditionalFormatting sqref="P51">
    <cfRule type="cellIs" dxfId="2082" priority="1626" stopIfTrue="1" operator="lessThan">
      <formula>0</formula>
    </cfRule>
  </conditionalFormatting>
  <conditionalFormatting sqref="P51">
    <cfRule type="cellIs" dxfId="2081" priority="1625" stopIfTrue="1" operator="notEqual">
      <formula>0</formula>
    </cfRule>
  </conditionalFormatting>
  <conditionalFormatting sqref="S50">
    <cfRule type="cellIs" dxfId="2080" priority="1624" stopIfTrue="1" operator="lessThan">
      <formula>0</formula>
    </cfRule>
  </conditionalFormatting>
  <conditionalFormatting sqref="S50">
    <cfRule type="cellIs" dxfId="2079" priority="1623" stopIfTrue="1" operator="notEqual">
      <formula>0</formula>
    </cfRule>
  </conditionalFormatting>
  <conditionalFormatting sqref="S51">
    <cfRule type="cellIs" dxfId="2078" priority="1622" stopIfTrue="1" operator="lessThan">
      <formula>0</formula>
    </cfRule>
  </conditionalFormatting>
  <conditionalFormatting sqref="S51">
    <cfRule type="cellIs" dxfId="2077" priority="1621" stopIfTrue="1" operator="notEqual">
      <formula>0</formula>
    </cfRule>
  </conditionalFormatting>
  <conditionalFormatting sqref="P64">
    <cfRule type="cellIs" dxfId="2076" priority="1618" stopIfTrue="1" operator="lessThan">
      <formula>0</formula>
    </cfRule>
  </conditionalFormatting>
  <conditionalFormatting sqref="O64">
    <cfRule type="cellIs" dxfId="2075" priority="1620" stopIfTrue="1" operator="lessThan">
      <formula>0</formula>
    </cfRule>
  </conditionalFormatting>
  <conditionalFormatting sqref="O64">
    <cfRule type="cellIs" dxfId="2074" priority="1619" stopIfTrue="1" operator="notEqual">
      <formula>"O K"</formula>
    </cfRule>
  </conditionalFormatting>
  <conditionalFormatting sqref="P64">
    <cfRule type="cellIs" dxfId="2073" priority="1617" stopIfTrue="1" operator="notEqual">
      <formula>0</formula>
    </cfRule>
  </conditionalFormatting>
  <conditionalFormatting sqref="S64">
    <cfRule type="cellIs" dxfId="2072" priority="1614" stopIfTrue="1" operator="lessThan">
      <formula>0</formula>
    </cfRule>
  </conditionalFormatting>
  <conditionalFormatting sqref="R64">
    <cfRule type="cellIs" dxfId="2071" priority="1616" stopIfTrue="1" operator="lessThan">
      <formula>0</formula>
    </cfRule>
  </conditionalFormatting>
  <conditionalFormatting sqref="R64">
    <cfRule type="cellIs" dxfId="2070" priority="1615" stopIfTrue="1" operator="notEqual">
      <formula>"O K"</formula>
    </cfRule>
  </conditionalFormatting>
  <conditionalFormatting sqref="S64">
    <cfRule type="cellIs" dxfId="2069" priority="1613" stopIfTrue="1" operator="notEqual">
      <formula>0</formula>
    </cfRule>
  </conditionalFormatting>
  <conditionalFormatting sqref="Q67">
    <cfRule type="cellIs" dxfId="2068" priority="1603" stopIfTrue="1" operator="lessThan">
      <formula>0</formula>
    </cfRule>
  </conditionalFormatting>
  <conditionalFormatting sqref="P67">
    <cfRule type="cellIs" dxfId="2067" priority="1600" stopIfTrue="1" operator="lessThan">
      <formula>0</formula>
    </cfRule>
  </conditionalFormatting>
  <conditionalFormatting sqref="O67">
    <cfRule type="cellIs" dxfId="2066" priority="1602" stopIfTrue="1" operator="lessThan">
      <formula>0</formula>
    </cfRule>
  </conditionalFormatting>
  <conditionalFormatting sqref="O67">
    <cfRule type="cellIs" dxfId="2065" priority="1601" stopIfTrue="1" operator="notEqual">
      <formula>"O K"</formula>
    </cfRule>
  </conditionalFormatting>
  <conditionalFormatting sqref="P67">
    <cfRule type="cellIs" dxfId="2064" priority="1599" stopIfTrue="1" operator="notEqual">
      <formula>0</formula>
    </cfRule>
  </conditionalFormatting>
  <conditionalFormatting sqref="S67">
    <cfRule type="cellIs" dxfId="2063" priority="1596" stopIfTrue="1" operator="lessThan">
      <formula>0</formula>
    </cfRule>
  </conditionalFormatting>
  <conditionalFormatting sqref="R67">
    <cfRule type="cellIs" dxfId="2062" priority="1598" stopIfTrue="1" operator="lessThan">
      <formula>0</formula>
    </cfRule>
  </conditionalFormatting>
  <conditionalFormatting sqref="R67">
    <cfRule type="cellIs" dxfId="2061" priority="1597" stopIfTrue="1" operator="notEqual">
      <formula>"O K"</formula>
    </cfRule>
  </conditionalFormatting>
  <conditionalFormatting sqref="S67">
    <cfRule type="cellIs" dxfId="2060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9" priority="1594" stopIfTrue="1" operator="lessThan">
      <formula>0</formula>
    </cfRule>
  </conditionalFormatting>
  <conditionalFormatting sqref="S146:S147">
    <cfRule type="cellIs" dxfId="2058" priority="1526" stopIfTrue="1" operator="lessThan">
      <formula>0</formula>
    </cfRule>
  </conditionalFormatting>
  <conditionalFormatting sqref="S147">
    <cfRule type="cellIs" dxfId="2057" priority="1523" stopIfTrue="1" operator="lessThan">
      <formula>0</formula>
    </cfRule>
  </conditionalFormatting>
  <conditionalFormatting sqref="O122:O123 R122:R123">
    <cfRule type="cellIs" dxfId="2056" priority="1531" stopIfTrue="1" operator="lessThan">
      <formula>0</formula>
    </cfRule>
  </conditionalFormatting>
  <conditionalFormatting sqref="S129:S130">
    <cfRule type="cellIs" dxfId="2055" priority="1527" stopIfTrue="1" operator="lessThan">
      <formula>0</formula>
    </cfRule>
  </conditionalFormatting>
  <conditionalFormatting sqref="R150:S150 O150:P150">
    <cfRule type="cellIs" dxfId="2054" priority="1521" stopIfTrue="1" operator="lessThan">
      <formula>0</formula>
    </cfRule>
  </conditionalFormatting>
  <conditionalFormatting sqref="O160:P160 R160:S160">
    <cfRule type="cellIs" dxfId="2053" priority="1520" stopIfTrue="1" operator="lessThan">
      <formula>0</formula>
    </cfRule>
  </conditionalFormatting>
  <conditionalFormatting sqref="O161:P161 R161:S161">
    <cfRule type="cellIs" dxfId="2052" priority="1460" stopIfTrue="1" operator="lessThan">
      <formula>0</formula>
    </cfRule>
  </conditionalFormatting>
  <conditionalFormatting sqref="S146">
    <cfRule type="cellIs" dxfId="2051" priority="1464" stopIfTrue="1" operator="lessThan">
      <formula>0</formula>
    </cfRule>
  </conditionalFormatting>
  <conditionalFormatting sqref="S129">
    <cfRule type="cellIs" dxfId="2050" priority="1466" stopIfTrue="1" operator="lessThan">
      <formula>0</formula>
    </cfRule>
  </conditionalFormatting>
  <conditionalFormatting sqref="R151:S151 O151:P151">
    <cfRule type="cellIs" dxfId="2049" priority="1461" stopIfTrue="1" operator="lessThan">
      <formula>0</formula>
    </cfRule>
  </conditionalFormatting>
  <conditionalFormatting sqref="S148">
    <cfRule type="cellIs" dxfId="2048" priority="1463" stopIfTrue="1" operator="lessThan">
      <formula>0</formula>
    </cfRule>
  </conditionalFormatting>
  <conditionalFormatting sqref="D4">
    <cfRule type="cellIs" dxfId="2047" priority="1411" stopIfTrue="1" operator="between">
      <formula>1000000000000</formula>
      <formula>9999999999999990</formula>
    </cfRule>
    <cfRule type="cellIs" dxfId="2046" priority="1412" stopIfTrue="1" operator="between">
      <formula>1000000000</formula>
      <formula>999999999999</formula>
    </cfRule>
    <cfRule type="cellIs" dxfId="2045" priority="1413" stopIfTrue="1" operator="between">
      <formula>10000</formula>
      <formula>99999999</formula>
    </cfRule>
    <cfRule type="cellIs" dxfId="2044" priority="1414" stopIfTrue="1" operator="between">
      <formula>10</formula>
      <formula>9999</formula>
    </cfRule>
  </conditionalFormatting>
  <conditionalFormatting sqref="D4">
    <cfRule type="cellIs" dxfId="2043" priority="1410" operator="equal">
      <formula>0</formula>
    </cfRule>
  </conditionalFormatting>
  <conditionalFormatting sqref="A3:C5">
    <cfRule type="cellIs" dxfId="2042" priority="1409" operator="equal">
      <formula>"Код на общински разпоредител с бюджет"</formula>
    </cfRule>
  </conditionalFormatting>
  <conditionalFormatting sqref="O73:P73">
    <cfRule type="cellIs" dxfId="2041" priority="1408" stopIfTrue="1" operator="lessThan">
      <formula>0</formula>
    </cfRule>
  </conditionalFormatting>
  <conditionalFormatting sqref="R74">
    <cfRule type="cellIs" dxfId="2040" priority="1404" stopIfTrue="1" operator="equal">
      <formula>"2002 г. крайно ДТ с-до"</formula>
    </cfRule>
  </conditionalFormatting>
  <conditionalFormatting sqref="R73:S73">
    <cfRule type="cellIs" dxfId="2039" priority="1405" stopIfTrue="1" operator="lessThan">
      <formula>0</formula>
    </cfRule>
  </conditionalFormatting>
  <conditionalFormatting sqref="O74">
    <cfRule type="cellIs" dxfId="2038" priority="1407" stopIfTrue="1" operator="equal">
      <formula>"2002 г. крайно ДТ с-до"</formula>
    </cfRule>
  </conditionalFormatting>
  <conditionalFormatting sqref="N74">
    <cfRule type="cellIs" dxfId="2037" priority="1406" stopIfTrue="1" operator="lessThan">
      <formula>0</formula>
    </cfRule>
  </conditionalFormatting>
  <conditionalFormatting sqref="V100">
    <cfRule type="cellIs" dxfId="2036" priority="1307" stopIfTrue="1" operator="equal">
      <formula>"2002 г. крайно ДТ с-до"</formula>
    </cfRule>
  </conditionalFormatting>
  <conditionalFormatting sqref="N75">
    <cfRule type="cellIs" dxfId="2035" priority="1402" stopIfTrue="1" operator="lessThan">
      <formula>0</formula>
    </cfRule>
  </conditionalFormatting>
  <conditionalFormatting sqref="U107">
    <cfRule type="cellIs" dxfId="2034" priority="1302" stopIfTrue="1" operator="equal">
      <formula>"2002 г. крайно ДТ с-до"</formula>
    </cfRule>
  </conditionalFormatting>
  <conditionalFormatting sqref="P75">
    <cfRule type="cellIs" dxfId="2033" priority="1400" stopIfTrue="1" operator="equal">
      <formula>"2002 г. крайно ДТ с-до"</formula>
    </cfRule>
  </conditionalFormatting>
  <conditionalFormatting sqref="G4:L4">
    <cfRule type="cellIs" dxfId="2032" priority="1399" operator="equal">
      <formula>0</formula>
    </cfRule>
  </conditionalFormatting>
  <conditionalFormatting sqref="U76:V76">
    <cfRule type="cellIs" dxfId="2031" priority="1397" stopIfTrue="1" operator="lessThan">
      <formula>0</formula>
    </cfRule>
  </conditionalFormatting>
  <conditionalFormatting sqref="U68">
    <cfRule type="cellIs" dxfId="2030" priority="1398" stopIfTrue="1" operator="equal">
      <formula>"2002 г. крайно ДТ с-до"</formula>
    </cfRule>
  </conditionalFormatting>
  <conditionalFormatting sqref="U69">
    <cfRule type="cellIs" dxfId="2029" priority="1396" stopIfTrue="1" operator="equal">
      <formula>"2002 г. крайно ДТ с-до"</formula>
    </cfRule>
  </conditionalFormatting>
  <conditionalFormatting sqref="U79:V79">
    <cfRule type="cellIs" dxfId="2028" priority="1395" stopIfTrue="1" operator="lessThan">
      <formula>0</formula>
    </cfRule>
  </conditionalFormatting>
  <conditionalFormatting sqref="V80">
    <cfRule type="cellIs" dxfId="2027" priority="1394" stopIfTrue="1" operator="equal">
      <formula>"2002 г. крайно ДТ с-до"</formula>
    </cfRule>
  </conditionalFormatting>
  <conditionalFormatting sqref="U80">
    <cfRule type="cellIs" dxfId="2026" priority="1393" stopIfTrue="1" operator="lessThan">
      <formula>0</formula>
    </cfRule>
  </conditionalFormatting>
  <conditionalFormatting sqref="U73:V73">
    <cfRule type="cellIs" dxfId="2025" priority="1392" stopIfTrue="1" operator="lessThan">
      <formula>0</formula>
    </cfRule>
  </conditionalFormatting>
  <conditionalFormatting sqref="U71">
    <cfRule type="cellIs" dxfId="2024" priority="1391" stopIfTrue="1" operator="equal">
      <formula>"2002 г. крайно ДТ с-до"</formula>
    </cfRule>
  </conditionalFormatting>
  <conditionalFormatting sqref="U72">
    <cfRule type="cellIs" dxfId="2023" priority="1390" stopIfTrue="1" operator="equal">
      <formula>"2002 г. крайно ДТ с-до"</formula>
    </cfRule>
  </conditionalFormatting>
  <conditionalFormatting sqref="U74">
    <cfRule type="cellIs" dxfId="2022" priority="1389" stopIfTrue="1" operator="equal">
      <formula>"2002 г. крайно ДТ с-до"</formula>
    </cfRule>
  </conditionalFormatting>
  <conditionalFormatting sqref="U75">
    <cfRule type="cellIs" dxfId="2021" priority="1388" stopIfTrue="1" operator="equal">
      <formula>"2002 г. крайно ДТ с-до"</formula>
    </cfRule>
  </conditionalFormatting>
  <conditionalFormatting sqref="U77">
    <cfRule type="cellIs" dxfId="2020" priority="1387" stopIfTrue="1" operator="equal">
      <formula>"2002 г. крайно ДТ с-до"</formula>
    </cfRule>
  </conditionalFormatting>
  <conditionalFormatting sqref="U78">
    <cfRule type="cellIs" dxfId="2019" priority="1386" stopIfTrue="1" operator="equal">
      <formula>"2002 г. крайно ДТ с-до"</formula>
    </cfRule>
  </conditionalFormatting>
  <conditionalFormatting sqref="U82">
    <cfRule type="cellIs" dxfId="2018" priority="1385" stopIfTrue="1" operator="equal">
      <formula>"2002 г. крайно ДТ с-до"</formula>
    </cfRule>
  </conditionalFormatting>
  <conditionalFormatting sqref="U83">
    <cfRule type="cellIs" dxfId="2017" priority="1384" stopIfTrue="1" operator="equal">
      <formula>"2002 г. крайно ДТ с-до"</formula>
    </cfRule>
  </conditionalFormatting>
  <conditionalFormatting sqref="U85">
    <cfRule type="cellIs" dxfId="2016" priority="1383" stopIfTrue="1" operator="equal">
      <formula>"2002 г. крайно ДТ с-до"</formula>
    </cfRule>
  </conditionalFormatting>
  <conditionalFormatting sqref="U86">
    <cfRule type="cellIs" dxfId="2015" priority="1382" stopIfTrue="1" operator="equal">
      <formula>"2002 г. крайно ДТ с-до"</formula>
    </cfRule>
  </conditionalFormatting>
  <conditionalFormatting sqref="U88">
    <cfRule type="cellIs" dxfId="2014" priority="1381" stopIfTrue="1" operator="equal">
      <formula>"2002 г. крайно ДТ с-до"</formula>
    </cfRule>
  </conditionalFormatting>
  <conditionalFormatting sqref="U89">
    <cfRule type="cellIs" dxfId="2013" priority="1380" stopIfTrue="1" operator="equal">
      <formula>"2002 г. крайно ДТ с-до"</formula>
    </cfRule>
  </conditionalFormatting>
  <conditionalFormatting sqref="V91">
    <cfRule type="cellIs" dxfId="2012" priority="1379" stopIfTrue="1" operator="equal">
      <formula>"2002 г. крайно ДТ с-до"</formula>
    </cfRule>
  </conditionalFormatting>
  <conditionalFormatting sqref="U91">
    <cfRule type="cellIs" dxfId="2011" priority="1378" stopIfTrue="1" operator="lessThan">
      <formula>0</formula>
    </cfRule>
  </conditionalFormatting>
  <conditionalFormatting sqref="V103">
    <cfRule type="cellIs" dxfId="2010" priority="1376" stopIfTrue="1" operator="lessThan">
      <formula>0</formula>
    </cfRule>
  </conditionalFormatting>
  <conditionalFormatting sqref="V106">
    <cfRule type="cellIs" dxfId="2009" priority="1374" stopIfTrue="1" operator="lessThan">
      <formula>0</formula>
    </cfRule>
  </conditionalFormatting>
  <conditionalFormatting sqref="U107">
    <cfRule type="cellIs" dxfId="2008" priority="1372" stopIfTrue="1" operator="lessThan">
      <formula>0</formula>
    </cfRule>
  </conditionalFormatting>
  <conditionalFormatting sqref="V100">
    <cfRule type="cellIs" dxfId="2007" priority="1371" stopIfTrue="1" operator="lessThan">
      <formula>0</formula>
    </cfRule>
  </conditionalFormatting>
  <conditionalFormatting sqref="U98">
    <cfRule type="cellIs" dxfId="2006" priority="1370" stopIfTrue="1" operator="equal">
      <formula>"2002 г. крайно ДТ с-до"</formula>
    </cfRule>
  </conditionalFormatting>
  <conditionalFormatting sqref="U99">
    <cfRule type="cellIs" dxfId="2005" priority="1369" stopIfTrue="1" operator="equal">
      <formula>"2002 г. крайно ДТ с-до"</formula>
    </cfRule>
  </conditionalFormatting>
  <conditionalFormatting sqref="U101">
    <cfRule type="cellIs" dxfId="2004" priority="1368" stopIfTrue="1" operator="equal">
      <formula>"2002 г. крайно ДТ с-до"</formula>
    </cfRule>
  </conditionalFormatting>
  <conditionalFormatting sqref="U102">
    <cfRule type="cellIs" dxfId="2003" priority="1367" stopIfTrue="1" operator="equal">
      <formula>"2002 г. крайно ДТ с-до"</formula>
    </cfRule>
  </conditionalFormatting>
  <conditionalFormatting sqref="U104">
    <cfRule type="cellIs" dxfId="2002" priority="1366" stopIfTrue="1" operator="equal">
      <formula>"2002 г. крайно ДТ с-до"</formula>
    </cfRule>
  </conditionalFormatting>
  <conditionalFormatting sqref="U105">
    <cfRule type="cellIs" dxfId="2001" priority="1365" stopIfTrue="1" operator="equal">
      <formula>"2002 г. крайно ДТ с-до"</formula>
    </cfRule>
  </conditionalFormatting>
  <conditionalFormatting sqref="U104">
    <cfRule type="cellIs" dxfId="2000" priority="1355" stopIfTrue="1" operator="lessThan">
      <formula>0</formula>
    </cfRule>
  </conditionalFormatting>
  <conditionalFormatting sqref="U107">
    <cfRule type="cellIs" dxfId="1999" priority="1353" stopIfTrue="1" operator="lessThan">
      <formula>0</formula>
    </cfRule>
  </conditionalFormatting>
  <conditionalFormatting sqref="U108">
    <cfRule type="cellIs" dxfId="1998" priority="1351" stopIfTrue="1" operator="lessThan">
      <formula>0</formula>
    </cfRule>
  </conditionalFormatting>
  <conditionalFormatting sqref="U101">
    <cfRule type="cellIs" dxfId="1997" priority="1350" stopIfTrue="1" operator="lessThan">
      <formula>0</formula>
    </cfRule>
  </conditionalFormatting>
  <conditionalFormatting sqref="U99">
    <cfRule type="cellIs" dxfId="1996" priority="1349" stopIfTrue="1" operator="equal">
      <formula>"2002 г. крайно ДТ с-до"</formula>
    </cfRule>
  </conditionalFormatting>
  <conditionalFormatting sqref="V100">
    <cfRule type="cellIs" dxfId="1995" priority="1348" stopIfTrue="1" operator="equal">
      <formula>"2002 г. крайно ДТ с-до"</formula>
    </cfRule>
  </conditionalFormatting>
  <conditionalFormatting sqref="U102">
    <cfRule type="cellIs" dxfId="1994" priority="1347" stopIfTrue="1" operator="equal">
      <formula>"2002 г. крайно ДТ с-до"</formula>
    </cfRule>
  </conditionalFormatting>
  <conditionalFormatting sqref="V103">
    <cfRule type="cellIs" dxfId="1993" priority="1346" stopIfTrue="1" operator="equal">
      <formula>"2002 г. крайно ДТ с-до"</formula>
    </cfRule>
  </conditionalFormatting>
  <conditionalFormatting sqref="U105">
    <cfRule type="cellIs" dxfId="1992" priority="1345" stopIfTrue="1" operator="equal">
      <formula>"2002 г. крайно ДТ с-до"</formula>
    </cfRule>
  </conditionalFormatting>
  <conditionalFormatting sqref="V106">
    <cfRule type="cellIs" dxfId="1991" priority="1344" stopIfTrue="1" operator="equal">
      <formula>"2002 г. крайно ДТ с-до"</formula>
    </cfRule>
  </conditionalFormatting>
  <conditionalFormatting sqref="U104">
    <cfRule type="cellIs" dxfId="1990" priority="1334" stopIfTrue="1" operator="lessThan">
      <formula>0</formula>
    </cfRule>
  </conditionalFormatting>
  <conditionalFormatting sqref="U107">
    <cfRule type="cellIs" dxfId="1989" priority="1332" stopIfTrue="1" operator="lessThan">
      <formula>0</formula>
    </cfRule>
  </conditionalFormatting>
  <conditionalFormatting sqref="U108">
    <cfRule type="cellIs" dxfId="1988" priority="1330" stopIfTrue="1" operator="lessThan">
      <formula>0</formula>
    </cfRule>
  </conditionalFormatting>
  <conditionalFormatting sqref="U101">
    <cfRule type="cellIs" dxfId="1987" priority="1329" stopIfTrue="1" operator="lessThan">
      <formula>0</formula>
    </cfRule>
  </conditionalFormatting>
  <conditionalFormatting sqref="U99">
    <cfRule type="cellIs" dxfId="1986" priority="1328" stopIfTrue="1" operator="equal">
      <formula>"2002 г. крайно ДТ с-до"</formula>
    </cfRule>
  </conditionalFormatting>
  <conditionalFormatting sqref="V100">
    <cfRule type="cellIs" dxfId="1985" priority="1327" stopIfTrue="1" operator="equal">
      <formula>"2002 г. крайно ДТ с-до"</formula>
    </cfRule>
  </conditionalFormatting>
  <conditionalFormatting sqref="U102">
    <cfRule type="cellIs" dxfId="1984" priority="1326" stopIfTrue="1" operator="equal">
      <formula>"2002 г. крайно ДТ с-до"</formula>
    </cfRule>
  </conditionalFormatting>
  <conditionalFormatting sqref="V103">
    <cfRule type="cellIs" dxfId="1983" priority="1325" stopIfTrue="1" operator="equal">
      <formula>"2002 г. крайно ДТ с-до"</formula>
    </cfRule>
  </conditionalFormatting>
  <conditionalFormatting sqref="U105">
    <cfRule type="cellIs" dxfId="1982" priority="1324" stopIfTrue="1" operator="equal">
      <formula>"2002 г. крайно ДТ с-до"</formula>
    </cfRule>
  </conditionalFormatting>
  <conditionalFormatting sqref="V106">
    <cfRule type="cellIs" dxfId="1981" priority="1323" stopIfTrue="1" operator="equal">
      <formula>"2002 г. крайно ДТ с-до"</formula>
    </cfRule>
  </conditionalFormatting>
  <conditionalFormatting sqref="U98">
    <cfRule type="cellIs" dxfId="1980" priority="1312" stopIfTrue="1" operator="equal">
      <formula>"2002 г. крайно ДТ с-до"</formula>
    </cfRule>
  </conditionalFormatting>
  <conditionalFormatting sqref="U105">
    <cfRule type="cellIs" dxfId="1979" priority="1313" stopIfTrue="1" operator="lessThan">
      <formula>0</formula>
    </cfRule>
  </conditionalFormatting>
  <conditionalFormatting sqref="U108">
    <cfRule type="cellIs" dxfId="1978" priority="1311" stopIfTrue="1" operator="lessThan">
      <formula>0</formula>
    </cfRule>
  </conditionalFormatting>
  <conditionalFormatting sqref="V109">
    <cfRule type="cellIs" dxfId="1977" priority="1310" stopIfTrue="1" operator="equal">
      <formula>"2002 г. крайно ДТ с-до"</formula>
    </cfRule>
  </conditionalFormatting>
  <conditionalFormatting sqref="R188">
    <cfRule type="cellIs" dxfId="1976" priority="1092" stopIfTrue="1" operator="lessThan">
      <formula>0</formula>
    </cfRule>
  </conditionalFormatting>
  <conditionalFormatting sqref="U102">
    <cfRule type="cellIs" dxfId="1975" priority="1308" stopIfTrue="1" operator="lessThan">
      <formula>0</formula>
    </cfRule>
  </conditionalFormatting>
  <conditionalFormatting sqref="U101">
    <cfRule type="cellIs" dxfId="1974" priority="1306" stopIfTrue="1" operator="equal">
      <formula>"2002 г. крайно ДТ с-до"</formula>
    </cfRule>
  </conditionalFormatting>
  <conditionalFormatting sqref="V103">
    <cfRule type="cellIs" dxfId="1973" priority="1305" stopIfTrue="1" operator="equal">
      <formula>"2002 г. крайно ДТ с-до"</formula>
    </cfRule>
  </conditionalFormatting>
  <conditionalFormatting sqref="U104">
    <cfRule type="cellIs" dxfId="1972" priority="1304" stopIfTrue="1" operator="equal">
      <formula>"2002 г. крайно ДТ с-до"</formula>
    </cfRule>
  </conditionalFormatting>
  <conditionalFormatting sqref="V106">
    <cfRule type="cellIs" dxfId="1971" priority="1303" stopIfTrue="1" operator="equal">
      <formula>"2002 г. крайно ДТ с-до"</formula>
    </cfRule>
  </conditionalFormatting>
  <conditionalFormatting sqref="V120">
    <cfRule type="cellIs" dxfId="1970" priority="1295" stopIfTrue="1" operator="equal">
      <formula>"2002 г. крайно ДТ с-до"</formula>
    </cfRule>
  </conditionalFormatting>
  <conditionalFormatting sqref="R185">
    <cfRule type="cellIs" dxfId="1969" priority="1077" stopIfTrue="1" operator="lessThan">
      <formula>0</formula>
    </cfRule>
  </conditionalFormatting>
  <conditionalFormatting sqref="U104">
    <cfRule type="cellIs" dxfId="1968" priority="1292" stopIfTrue="1" operator="lessThan">
      <formula>0</formula>
    </cfRule>
  </conditionalFormatting>
  <conditionalFormatting sqref="U107">
    <cfRule type="cellIs" dxfId="1967" priority="1290" stopIfTrue="1" operator="lessThan">
      <formula>0</formula>
    </cfRule>
  </conditionalFormatting>
  <conditionalFormatting sqref="U108">
    <cfRule type="cellIs" dxfId="1966" priority="1288" stopIfTrue="1" operator="lessThan">
      <formula>0</formula>
    </cfRule>
  </conditionalFormatting>
  <conditionalFormatting sqref="U101">
    <cfRule type="cellIs" dxfId="1965" priority="1287" stopIfTrue="1" operator="lessThan">
      <formula>0</formula>
    </cfRule>
  </conditionalFormatting>
  <conditionalFormatting sqref="U99">
    <cfRule type="cellIs" dxfId="1964" priority="1286" stopIfTrue="1" operator="equal">
      <formula>"2002 г. крайно ДТ с-до"</formula>
    </cfRule>
  </conditionalFormatting>
  <conditionalFormatting sqref="V100">
    <cfRule type="cellIs" dxfId="1963" priority="1285" stopIfTrue="1" operator="equal">
      <formula>"2002 г. крайно ДТ с-до"</formula>
    </cfRule>
  </conditionalFormatting>
  <conditionalFormatting sqref="U102">
    <cfRule type="cellIs" dxfId="1962" priority="1284" stopIfTrue="1" operator="equal">
      <formula>"2002 г. крайно ДТ с-до"</formula>
    </cfRule>
  </conditionalFormatting>
  <conditionalFormatting sqref="V103">
    <cfRule type="cellIs" dxfId="1961" priority="1283" stopIfTrue="1" operator="equal">
      <formula>"2002 г. крайно ДТ с-до"</formula>
    </cfRule>
  </conditionalFormatting>
  <conditionalFormatting sqref="U105">
    <cfRule type="cellIs" dxfId="1960" priority="1282" stopIfTrue="1" operator="equal">
      <formula>"2002 г. крайно ДТ с-до"</formula>
    </cfRule>
  </conditionalFormatting>
  <conditionalFormatting sqref="V106">
    <cfRule type="cellIs" dxfId="1959" priority="1281" stopIfTrue="1" operator="equal">
      <formula>"2002 г. крайно ДТ с-до"</formula>
    </cfRule>
  </conditionalFormatting>
  <conditionalFormatting sqref="U98">
    <cfRule type="cellIs" dxfId="1958" priority="1270" stopIfTrue="1" operator="equal">
      <formula>"2002 г. крайно ДТ с-до"</formula>
    </cfRule>
  </conditionalFormatting>
  <conditionalFormatting sqref="U105">
    <cfRule type="cellIs" dxfId="1957" priority="1271" stopIfTrue="1" operator="lessThan">
      <formula>0</formula>
    </cfRule>
  </conditionalFormatting>
  <conditionalFormatting sqref="U108">
    <cfRule type="cellIs" dxfId="1956" priority="1269" stopIfTrue="1" operator="lessThan">
      <formula>0</formula>
    </cfRule>
  </conditionalFormatting>
  <conditionalFormatting sqref="V109">
    <cfRule type="cellIs" dxfId="1955" priority="1268" stopIfTrue="1" operator="equal">
      <formula>"2002 г. крайно ДТ с-до"</formula>
    </cfRule>
  </conditionalFormatting>
  <conditionalFormatting sqref="R182">
    <cfRule type="cellIs" dxfId="1954" priority="1051" stopIfTrue="1" operator="lessThan">
      <formula>0</formula>
    </cfRule>
  </conditionalFormatting>
  <conditionalFormatting sqref="U102">
    <cfRule type="cellIs" dxfId="1953" priority="1266" stopIfTrue="1" operator="lessThan">
      <formula>0</formula>
    </cfRule>
  </conditionalFormatting>
  <conditionalFormatting sqref="V100">
    <cfRule type="cellIs" dxfId="1952" priority="1265" stopIfTrue="1" operator="equal">
      <formula>"2002 г. крайно ДТ с-до"</formula>
    </cfRule>
  </conditionalFormatting>
  <conditionalFormatting sqref="U101">
    <cfRule type="cellIs" dxfId="1951" priority="1264" stopIfTrue="1" operator="equal">
      <formula>"2002 г. крайно ДТ с-до"</formula>
    </cfRule>
  </conditionalFormatting>
  <conditionalFormatting sqref="V103">
    <cfRule type="cellIs" dxfId="1950" priority="1263" stopIfTrue="1" operator="equal">
      <formula>"2002 г. крайно ДТ с-до"</formula>
    </cfRule>
  </conditionalFormatting>
  <conditionalFormatting sqref="U104">
    <cfRule type="cellIs" dxfId="1949" priority="1262" stopIfTrue="1" operator="equal">
      <formula>"2002 г. крайно ДТ с-до"</formula>
    </cfRule>
  </conditionalFormatting>
  <conditionalFormatting sqref="V106">
    <cfRule type="cellIs" dxfId="1948" priority="1261" stopIfTrue="1" operator="equal">
      <formula>"2002 г. крайно ДТ с-до"</formula>
    </cfRule>
  </conditionalFormatting>
  <conditionalFormatting sqref="U107">
    <cfRule type="cellIs" dxfId="1947" priority="1260" stopIfTrue="1" operator="equal">
      <formula>"2002 г. крайно ДТ с-до"</formula>
    </cfRule>
  </conditionalFormatting>
  <conditionalFormatting sqref="V120">
    <cfRule type="cellIs" dxfId="1946" priority="1253" stopIfTrue="1" operator="equal">
      <formula>"2002 г. крайно ДТ с-до"</formula>
    </cfRule>
  </conditionalFormatting>
  <conditionalFormatting sqref="S183">
    <cfRule type="cellIs" dxfId="1945" priority="1035" stopIfTrue="1" operator="lessThan">
      <formula>0</formula>
    </cfRule>
  </conditionalFormatting>
  <conditionalFormatting sqref="U105">
    <cfRule type="cellIs" dxfId="1944" priority="1250" stopIfTrue="1" operator="lessThan">
      <formula>0</formula>
    </cfRule>
  </conditionalFormatting>
  <conditionalFormatting sqref="U98">
    <cfRule type="cellIs" dxfId="1943" priority="1249" stopIfTrue="1" operator="equal">
      <formula>"2002 г. крайно ДТ с-до"</formula>
    </cfRule>
  </conditionalFormatting>
  <conditionalFormatting sqref="U108">
    <cfRule type="cellIs" dxfId="1942" priority="1248" stopIfTrue="1" operator="lessThan">
      <formula>0</formula>
    </cfRule>
  </conditionalFormatting>
  <conditionalFormatting sqref="V109">
    <cfRule type="cellIs" dxfId="1941" priority="1247" stopIfTrue="1" operator="equal">
      <formula>"2002 г. крайно ДТ с-до"</formula>
    </cfRule>
  </conditionalFormatting>
  <conditionalFormatting sqref="P184">
    <cfRule type="cellIs" dxfId="1940" priority="1030" stopIfTrue="1" operator="lessThan">
      <formula>0</formula>
    </cfRule>
  </conditionalFormatting>
  <conditionalFormatting sqref="U102">
    <cfRule type="cellIs" dxfId="1939" priority="1245" stopIfTrue="1" operator="lessThan">
      <formula>0</formula>
    </cfRule>
  </conditionalFormatting>
  <conditionalFormatting sqref="V100">
    <cfRule type="cellIs" dxfId="1938" priority="1244" stopIfTrue="1" operator="equal">
      <formula>"2002 г. крайно ДТ с-до"</formula>
    </cfRule>
  </conditionalFormatting>
  <conditionalFormatting sqref="U101">
    <cfRule type="cellIs" dxfId="1937" priority="1243" stopIfTrue="1" operator="equal">
      <formula>"2002 г. крайно ДТ с-до"</formula>
    </cfRule>
  </conditionalFormatting>
  <conditionalFormatting sqref="V103">
    <cfRule type="cellIs" dxfId="1936" priority="1242" stopIfTrue="1" operator="equal">
      <formula>"2002 г. крайно ДТ с-до"</formula>
    </cfRule>
  </conditionalFormatting>
  <conditionalFormatting sqref="U104">
    <cfRule type="cellIs" dxfId="1935" priority="1241" stopIfTrue="1" operator="equal">
      <formula>"2002 г. крайно ДТ с-до"</formula>
    </cfRule>
  </conditionalFormatting>
  <conditionalFormatting sqref="V106">
    <cfRule type="cellIs" dxfId="1934" priority="1240" stopIfTrue="1" operator="equal">
      <formula>"2002 г. крайно ДТ с-до"</formula>
    </cfRule>
  </conditionalFormatting>
  <conditionalFormatting sqref="U107">
    <cfRule type="cellIs" dxfId="1933" priority="1239" stopIfTrue="1" operator="equal">
      <formula>"2002 г. крайно ДТ с-до"</formula>
    </cfRule>
  </conditionalFormatting>
  <conditionalFormatting sqref="V120">
    <cfRule type="cellIs" dxfId="1932" priority="1232" stopIfTrue="1" operator="equal">
      <formula>"2002 г. крайно ДТ с-до"</formula>
    </cfRule>
  </conditionalFormatting>
  <conditionalFormatting sqref="V106">
    <cfRule type="cellIs" dxfId="1931" priority="1229" stopIfTrue="1" operator="lessThan">
      <formula>0</formula>
    </cfRule>
  </conditionalFormatting>
  <conditionalFormatting sqref="U98">
    <cfRule type="cellIs" dxfId="1930" priority="1230" stopIfTrue="1" operator="equal">
      <formula>"2002 г. крайно ДТ с-до"</formula>
    </cfRule>
  </conditionalFormatting>
  <conditionalFormatting sqref="U99">
    <cfRule type="cellIs" dxfId="1929" priority="1228" stopIfTrue="1" operator="equal">
      <formula>"2002 г. крайно ДТ с-до"</formula>
    </cfRule>
  </conditionalFormatting>
  <conditionalFormatting sqref="V109">
    <cfRule type="cellIs" dxfId="1928" priority="1227" stopIfTrue="1" operator="lessThan">
      <formula>0</formula>
    </cfRule>
  </conditionalFormatting>
  <conditionalFormatting sqref="V103">
    <cfRule type="cellIs" dxfId="1927" priority="1224" stopIfTrue="1" operator="lessThan">
      <formula>0</formula>
    </cfRule>
  </conditionalFormatting>
  <conditionalFormatting sqref="U101">
    <cfRule type="cellIs" dxfId="1926" priority="1223" stopIfTrue="1" operator="equal">
      <formula>"2002 г. крайно ДТ с-до"</formula>
    </cfRule>
  </conditionalFormatting>
  <conditionalFormatting sqref="U102">
    <cfRule type="cellIs" dxfId="1925" priority="1222" stopIfTrue="1" operator="equal">
      <formula>"2002 г. крайно ДТ с-до"</formula>
    </cfRule>
  </conditionalFormatting>
  <conditionalFormatting sqref="U104">
    <cfRule type="cellIs" dxfId="1924" priority="1221" stopIfTrue="1" operator="equal">
      <formula>"2002 г. крайно ДТ с-до"</formula>
    </cfRule>
  </conditionalFormatting>
  <conditionalFormatting sqref="U105">
    <cfRule type="cellIs" dxfId="1923" priority="1220" stopIfTrue="1" operator="equal">
      <formula>"2002 г. крайно ДТ с-до"</formula>
    </cfRule>
  </conditionalFormatting>
  <conditionalFormatting sqref="U107">
    <cfRule type="cellIs" dxfId="1922" priority="1219" stopIfTrue="1" operator="equal">
      <formula>"2002 г. крайно ДТ с-до"</formula>
    </cfRule>
  </conditionalFormatting>
  <conditionalFormatting sqref="U108">
    <cfRule type="cellIs" dxfId="1921" priority="1218" stopIfTrue="1" operator="equal">
      <formula>"2002 г. крайно ДТ с-до"</formula>
    </cfRule>
  </conditionalFormatting>
  <conditionalFormatting sqref="V92">
    <cfRule type="cellIs" dxfId="1920" priority="1209" stopIfTrue="1" operator="lessThan">
      <formula>0</formula>
    </cfRule>
  </conditionalFormatting>
  <conditionalFormatting sqref="V92">
    <cfRule type="cellIs" dxfId="1919" priority="1208" stopIfTrue="1" operator="lessThan">
      <formula>0</formula>
    </cfRule>
  </conditionalFormatting>
  <conditionalFormatting sqref="V92">
    <cfRule type="cellIs" dxfId="1918" priority="1207" stopIfTrue="1" operator="notEqual">
      <formula>0</formula>
    </cfRule>
  </conditionalFormatting>
  <conditionalFormatting sqref="O175:P177 R175:S177 R185:S198 O185:P198 O201:P201 R201:S201">
    <cfRule type="cellIs" dxfId="1917" priority="1202" stopIfTrue="1" operator="lessThan">
      <formula>0</formula>
    </cfRule>
  </conditionalFormatting>
  <conditionalFormatting sqref="P176:P177 P185">
    <cfRule type="cellIs" dxfId="1916" priority="1201" stopIfTrue="1" operator="lessThan">
      <formula>0</formula>
    </cfRule>
  </conditionalFormatting>
  <conditionalFormatting sqref="P176:P177 O190:O192 R190:S192 P185:P198">
    <cfRule type="cellIs" dxfId="1915" priority="1200" stopIfTrue="1" operator="equal">
      <formula>"O K"</formula>
    </cfRule>
  </conditionalFormatting>
  <conditionalFormatting sqref="P186">
    <cfRule type="cellIs" dxfId="1914" priority="1196" stopIfTrue="1" operator="equal">
      <formula>"O K"</formula>
    </cfRule>
    <cfRule type="cellIs" dxfId="1913" priority="1199" stopIfTrue="1" operator="lessThan">
      <formula>0</formula>
    </cfRule>
  </conditionalFormatting>
  <conditionalFormatting sqref="P188">
    <cfRule type="cellIs" dxfId="1912" priority="1198" stopIfTrue="1" operator="lessThan">
      <formula>0</formula>
    </cfRule>
  </conditionalFormatting>
  <conditionalFormatting sqref="P189">
    <cfRule type="cellIs" dxfId="1911" priority="1197" stopIfTrue="1" operator="lessThan">
      <formula>0</formula>
    </cfRule>
  </conditionalFormatting>
  <conditionalFormatting sqref="O194:O198 O186:O190">
    <cfRule type="cellIs" dxfId="1910" priority="1195" stopIfTrue="1" operator="lessThan">
      <formula>0</formula>
    </cfRule>
  </conditionalFormatting>
  <conditionalFormatting sqref="O176:O177 O185">
    <cfRule type="cellIs" dxfId="1909" priority="1194" stopIfTrue="1" operator="lessThan">
      <formula>0</formula>
    </cfRule>
  </conditionalFormatting>
  <conditionalFormatting sqref="O176:O177 O194:O198 O185:O190">
    <cfRule type="cellIs" dxfId="1908" priority="1193" stopIfTrue="1" operator="equal">
      <formula>"O K"</formula>
    </cfRule>
  </conditionalFormatting>
  <conditionalFormatting sqref="O186">
    <cfRule type="cellIs" dxfId="1907" priority="1189" stopIfTrue="1" operator="equal">
      <formula>"O K"</formula>
    </cfRule>
    <cfRule type="cellIs" dxfId="1906" priority="1192" stopIfTrue="1" operator="lessThan">
      <formula>0</formula>
    </cfRule>
  </conditionalFormatting>
  <conditionalFormatting sqref="O188">
    <cfRule type="cellIs" dxfId="1905" priority="1191" stopIfTrue="1" operator="lessThan">
      <formula>0</formula>
    </cfRule>
  </conditionalFormatting>
  <conditionalFormatting sqref="O189:O190 O194:O198">
    <cfRule type="cellIs" dxfId="1904" priority="1190" stopIfTrue="1" operator="lessThan">
      <formula>0</formula>
    </cfRule>
  </conditionalFormatting>
  <conditionalFormatting sqref="S188:S190 S193:S196">
    <cfRule type="cellIs" dxfId="1903" priority="1188" stopIfTrue="1" operator="lessThan">
      <formula>0</formula>
    </cfRule>
  </conditionalFormatting>
  <conditionalFormatting sqref="S176:S177 S185">
    <cfRule type="cellIs" dxfId="1902" priority="1187" stopIfTrue="1" operator="lessThan">
      <formula>0</formula>
    </cfRule>
  </conditionalFormatting>
  <conditionalFormatting sqref="S176:S177 S188:S190 S193:S196 S185:S186">
    <cfRule type="cellIs" dxfId="1901" priority="1186" stopIfTrue="1" operator="equal">
      <formula>"O K"</formula>
    </cfRule>
  </conditionalFormatting>
  <conditionalFormatting sqref="S188">
    <cfRule type="cellIs" dxfId="1900" priority="1185" stopIfTrue="1" operator="lessThan">
      <formula>0</formula>
    </cfRule>
  </conditionalFormatting>
  <conditionalFormatting sqref="S189 S193 S195">
    <cfRule type="cellIs" dxfId="1899" priority="1184" stopIfTrue="1" operator="lessThan">
      <formula>0</formula>
    </cfRule>
  </conditionalFormatting>
  <conditionalFormatting sqref="R188:R190 R194:R198">
    <cfRule type="cellIs" dxfId="1898" priority="1183" stopIfTrue="1" operator="lessThan">
      <formula>0</formula>
    </cfRule>
  </conditionalFormatting>
  <conditionalFormatting sqref="R176:R177 R185">
    <cfRule type="cellIs" dxfId="1897" priority="1182" stopIfTrue="1" operator="lessThan">
      <formula>0</formula>
    </cfRule>
  </conditionalFormatting>
  <conditionalFormatting sqref="R176:R177 R188:R190 R194:R198 R185:R186">
    <cfRule type="cellIs" dxfId="1896" priority="1181" stopIfTrue="1" operator="equal">
      <formula>"O K"</formula>
    </cfRule>
  </conditionalFormatting>
  <conditionalFormatting sqref="R188">
    <cfRule type="cellIs" dxfId="1895" priority="1180" stopIfTrue="1" operator="lessThan">
      <formula>0</formula>
    </cfRule>
  </conditionalFormatting>
  <conditionalFormatting sqref="R189:R190 R194:R198">
    <cfRule type="cellIs" dxfId="1894" priority="1179" stopIfTrue="1" operator="lessThan">
      <formula>0</formula>
    </cfRule>
  </conditionalFormatting>
  <conditionalFormatting sqref="S186">
    <cfRule type="cellIs" dxfId="1893" priority="1178" stopIfTrue="1" operator="lessThan">
      <formula>0</formula>
    </cfRule>
  </conditionalFormatting>
  <conditionalFormatting sqref="S186">
    <cfRule type="cellIs" dxfId="1892" priority="1177" stopIfTrue="1" operator="equal">
      <formula>"O K"</formula>
    </cfRule>
  </conditionalFormatting>
  <conditionalFormatting sqref="S186">
    <cfRule type="cellIs" dxfId="1891" priority="1175" stopIfTrue="1" operator="equal">
      <formula>"O K"</formula>
    </cfRule>
    <cfRule type="cellIs" dxfId="1890" priority="1176" stopIfTrue="1" operator="lessThan">
      <formula>0</formula>
    </cfRule>
  </conditionalFormatting>
  <conditionalFormatting sqref="R186">
    <cfRule type="cellIs" dxfId="1889" priority="1174" stopIfTrue="1" operator="lessThan">
      <formula>0</formula>
    </cfRule>
  </conditionalFormatting>
  <conditionalFormatting sqref="R186">
    <cfRule type="cellIs" dxfId="1888" priority="1173" stopIfTrue="1" operator="equal">
      <formula>"O K"</formula>
    </cfRule>
  </conditionalFormatting>
  <conditionalFormatting sqref="R186">
    <cfRule type="cellIs" dxfId="1887" priority="1171" stopIfTrue="1" operator="equal">
      <formula>"O K"</formula>
    </cfRule>
    <cfRule type="cellIs" dxfId="1886" priority="1172" stopIfTrue="1" operator="lessThan">
      <formula>0</formula>
    </cfRule>
  </conditionalFormatting>
  <conditionalFormatting sqref="O195 O193">
    <cfRule type="cellIs" dxfId="1885" priority="1170" stopIfTrue="1" operator="lessThan">
      <formula>0</formula>
    </cfRule>
  </conditionalFormatting>
  <conditionalFormatting sqref="S194:S198">
    <cfRule type="cellIs" dxfId="1884" priority="1169" stopIfTrue="1" operator="lessThan">
      <formula>0</formula>
    </cfRule>
  </conditionalFormatting>
  <conditionalFormatting sqref="R195 R193">
    <cfRule type="cellIs" dxfId="1883" priority="1168" stopIfTrue="1" operator="lessThan">
      <formula>0</formula>
    </cfRule>
  </conditionalFormatting>
  <conditionalFormatting sqref="P187">
    <cfRule type="cellIs" dxfId="1882" priority="1167" stopIfTrue="1" operator="lessThan">
      <formula>0</formula>
    </cfRule>
  </conditionalFormatting>
  <conditionalFormatting sqref="P187">
    <cfRule type="cellIs" dxfId="1881" priority="1166" stopIfTrue="1" operator="equal">
      <formula>"O K"</formula>
    </cfRule>
  </conditionalFormatting>
  <conditionalFormatting sqref="P187">
    <cfRule type="cellIs" dxfId="1880" priority="1165" stopIfTrue="1" operator="lessThan">
      <formula>0</formula>
    </cfRule>
  </conditionalFormatting>
  <conditionalFormatting sqref="O187">
    <cfRule type="cellIs" dxfId="1879" priority="1164" stopIfTrue="1" operator="lessThan">
      <formula>0</formula>
    </cfRule>
  </conditionalFormatting>
  <conditionalFormatting sqref="O187">
    <cfRule type="cellIs" dxfId="1878" priority="1163" stopIfTrue="1" operator="equal">
      <formula>"O K"</formula>
    </cfRule>
  </conditionalFormatting>
  <conditionalFormatting sqref="O187">
    <cfRule type="cellIs" dxfId="1877" priority="1162" stopIfTrue="1" operator="lessThan">
      <formula>0</formula>
    </cfRule>
  </conditionalFormatting>
  <conditionalFormatting sqref="S187">
    <cfRule type="cellIs" dxfId="1876" priority="1161" stopIfTrue="1" operator="lessThan">
      <formula>0</formula>
    </cfRule>
  </conditionalFormatting>
  <conditionalFormatting sqref="S187">
    <cfRule type="cellIs" dxfId="1875" priority="1160" stopIfTrue="1" operator="equal">
      <formula>"O K"</formula>
    </cfRule>
  </conditionalFormatting>
  <conditionalFormatting sqref="S187">
    <cfRule type="cellIs" dxfId="1874" priority="1159" stopIfTrue="1" operator="lessThan">
      <formula>0</formula>
    </cfRule>
  </conditionalFormatting>
  <conditionalFormatting sqref="R187">
    <cfRule type="cellIs" dxfId="1873" priority="1158" stopIfTrue="1" operator="lessThan">
      <formula>0</formula>
    </cfRule>
  </conditionalFormatting>
  <conditionalFormatting sqref="R187">
    <cfRule type="cellIs" dxfId="1872" priority="1157" stopIfTrue="1" operator="equal">
      <formula>"O K"</formula>
    </cfRule>
  </conditionalFormatting>
  <conditionalFormatting sqref="R187">
    <cfRule type="cellIs" dxfId="1871" priority="1156" stopIfTrue="1" operator="lessThan">
      <formula>0</formula>
    </cfRule>
  </conditionalFormatting>
  <conditionalFormatting sqref="P190">
    <cfRule type="cellIs" dxfId="1870" priority="1124" stopIfTrue="1" operator="lessThan">
      <formula>0</formula>
    </cfRule>
  </conditionalFormatting>
  <conditionalFormatting sqref="P178:P179">
    <cfRule type="cellIs" dxfId="1869" priority="1147" stopIfTrue="1" operator="lessThan">
      <formula>0</formula>
    </cfRule>
  </conditionalFormatting>
  <conditionalFormatting sqref="R178:R179">
    <cfRule type="cellIs" dxfId="1868" priority="1141" stopIfTrue="1" operator="lessThan">
      <formula>0</formula>
    </cfRule>
  </conditionalFormatting>
  <conditionalFormatting sqref="O186">
    <cfRule type="cellIs" dxfId="1867" priority="1122" stopIfTrue="1" operator="lessThan">
      <formula>0</formula>
    </cfRule>
  </conditionalFormatting>
  <conditionalFormatting sqref="P189">
    <cfRule type="cellIs" dxfId="1866" priority="1125" stopIfTrue="1" operator="lessThan">
      <formula>0</formula>
    </cfRule>
  </conditionalFormatting>
  <conditionalFormatting sqref="R192:S192 O192:P192">
    <cfRule type="cellIs" dxfId="1865" priority="1155" stopIfTrue="1" operator="lessThan">
      <formula>0</formula>
    </cfRule>
  </conditionalFormatting>
  <conditionalFormatting sqref="P192">
    <cfRule type="cellIs" dxfId="1864" priority="1154" stopIfTrue="1" operator="equal">
      <formula>"O K"</formula>
    </cfRule>
  </conditionalFormatting>
  <conditionalFormatting sqref="S192">
    <cfRule type="cellIs" dxfId="1863" priority="1153" stopIfTrue="1" operator="lessThan">
      <formula>0</formula>
    </cfRule>
  </conditionalFormatting>
  <conditionalFormatting sqref="S192">
    <cfRule type="cellIs" dxfId="1862" priority="1152" stopIfTrue="1" operator="equal">
      <formula>"O K"</formula>
    </cfRule>
  </conditionalFormatting>
  <conditionalFormatting sqref="S192">
    <cfRule type="cellIs" dxfId="1861" priority="1151" stopIfTrue="1" operator="lessThan">
      <formula>0</formula>
    </cfRule>
  </conditionalFormatting>
  <conditionalFormatting sqref="O192">
    <cfRule type="cellIs" dxfId="1860" priority="1150" stopIfTrue="1" operator="lessThan">
      <formula>0</formula>
    </cfRule>
  </conditionalFormatting>
  <conditionalFormatting sqref="R192">
    <cfRule type="cellIs" dxfId="1859" priority="1149" stopIfTrue="1" operator="lessThan">
      <formula>0</formula>
    </cfRule>
  </conditionalFormatting>
  <conditionalFormatting sqref="O178:P179 R178:S179">
    <cfRule type="cellIs" dxfId="1858" priority="1148" stopIfTrue="1" operator="lessThan">
      <formula>0</formula>
    </cfRule>
  </conditionalFormatting>
  <conditionalFormatting sqref="S189">
    <cfRule type="cellIs" dxfId="1857" priority="1117" stopIfTrue="1" operator="lessThan">
      <formula>0</formula>
    </cfRule>
  </conditionalFormatting>
  <conditionalFormatting sqref="P178:P179">
    <cfRule type="cellIs" dxfId="1856" priority="1146" stopIfTrue="1" operator="equal">
      <formula>"O K"</formula>
    </cfRule>
  </conditionalFormatting>
  <conditionalFormatting sqref="O178:O179">
    <cfRule type="cellIs" dxfId="1855" priority="1145" stopIfTrue="1" operator="lessThan">
      <formula>0</formula>
    </cfRule>
  </conditionalFormatting>
  <conditionalFormatting sqref="O178:O179">
    <cfRule type="cellIs" dxfId="1854" priority="1144" stopIfTrue="1" operator="equal">
      <formula>"O K"</formula>
    </cfRule>
  </conditionalFormatting>
  <conditionalFormatting sqref="S178:S179">
    <cfRule type="cellIs" dxfId="1853" priority="1143" stopIfTrue="1" operator="lessThan">
      <formula>0</formula>
    </cfRule>
  </conditionalFormatting>
  <conditionalFormatting sqref="S178:S179">
    <cfRule type="cellIs" dxfId="1852" priority="1142" stopIfTrue="1" operator="equal">
      <formula>"O K"</formula>
    </cfRule>
  </conditionalFormatting>
  <conditionalFormatting sqref="R178:R179">
    <cfRule type="cellIs" dxfId="1851" priority="1140" stopIfTrue="1" operator="equal">
      <formula>"O K"</formula>
    </cfRule>
  </conditionalFormatting>
  <conditionalFormatting sqref="R201:S201 O201:P201 R198:S199 O198:P199">
    <cfRule type="cellIs" dxfId="1850" priority="1139" stopIfTrue="1" operator="lessThan">
      <formula>0</formula>
    </cfRule>
  </conditionalFormatting>
  <conditionalFormatting sqref="O189">
    <cfRule type="cellIs" dxfId="1849" priority="1120" stopIfTrue="1" operator="lessThan">
      <formula>0</formula>
    </cfRule>
  </conditionalFormatting>
  <conditionalFormatting sqref="P186">
    <cfRule type="cellIs" dxfId="1848" priority="1127" stopIfTrue="1" operator="lessThan">
      <formula>0</formula>
    </cfRule>
  </conditionalFormatting>
  <conditionalFormatting sqref="R186">
    <cfRule type="cellIs" dxfId="1847" priority="1115" stopIfTrue="1" operator="lessThan">
      <formula>0</formula>
    </cfRule>
  </conditionalFormatting>
  <conditionalFormatting sqref="S187">
    <cfRule type="cellIs" dxfId="1846" priority="1113" stopIfTrue="1" operator="lessThan">
      <formula>0</formula>
    </cfRule>
  </conditionalFormatting>
  <conditionalFormatting sqref="S186">
    <cfRule type="cellIs" dxfId="1845" priority="1118" stopIfTrue="1" operator="lessThan">
      <formula>0</formula>
    </cfRule>
  </conditionalFormatting>
  <conditionalFormatting sqref="S190 S194 S196">
    <cfRule type="cellIs" dxfId="1844" priority="1116" stopIfTrue="1" operator="lessThan">
      <formula>0</formula>
    </cfRule>
  </conditionalFormatting>
  <conditionalFormatting sqref="P180">
    <cfRule type="cellIs" dxfId="1843" priority="1066" stopIfTrue="1" operator="lessThan">
      <formula>0</formula>
    </cfRule>
  </conditionalFormatting>
  <conditionalFormatting sqref="R189">
    <cfRule type="cellIs" dxfId="1842" priority="1114" stopIfTrue="1" operator="lessThan">
      <formula>0</formula>
    </cfRule>
  </conditionalFormatting>
  <conditionalFormatting sqref="P187">
    <cfRule type="cellIs" dxfId="1841" priority="1123" stopIfTrue="1" operator="equal">
      <formula>"O K"</formula>
    </cfRule>
    <cfRule type="cellIs" dxfId="1840" priority="1126" stopIfTrue="1" operator="lessThan">
      <formula>0</formula>
    </cfRule>
  </conditionalFormatting>
  <conditionalFormatting sqref="R187">
    <cfRule type="cellIs" dxfId="1839" priority="1109" stopIfTrue="1" operator="lessThan">
      <formula>0</formula>
    </cfRule>
  </conditionalFormatting>
  <conditionalFormatting sqref="O187">
    <cfRule type="cellIs" dxfId="1838" priority="1119" stopIfTrue="1" operator="equal">
      <formula>"O K"</formula>
    </cfRule>
    <cfRule type="cellIs" dxfId="1837" priority="1121" stopIfTrue="1" operator="lessThan">
      <formula>0</formula>
    </cfRule>
  </conditionalFormatting>
  <conditionalFormatting sqref="R196 R194">
    <cfRule type="cellIs" dxfId="1836" priority="1104" stopIfTrue="1" operator="lessThan">
      <formula>0</formula>
    </cfRule>
  </conditionalFormatting>
  <conditionalFormatting sqref="O196 O194">
    <cfRule type="cellIs" dxfId="1835" priority="1105" stopIfTrue="1" operator="lessThan">
      <formula>0</formula>
    </cfRule>
  </conditionalFormatting>
  <conditionalFormatting sqref="S187">
    <cfRule type="cellIs" dxfId="1834" priority="1112" stopIfTrue="1" operator="equal">
      <formula>"O K"</formula>
    </cfRule>
  </conditionalFormatting>
  <conditionalFormatting sqref="S187">
    <cfRule type="cellIs" dxfId="1833" priority="1110" stopIfTrue="1" operator="equal">
      <formula>"O K"</formula>
    </cfRule>
    <cfRule type="cellIs" dxfId="1832" priority="1111" stopIfTrue="1" operator="lessThan">
      <formula>0</formula>
    </cfRule>
  </conditionalFormatting>
  <conditionalFormatting sqref="R187">
    <cfRule type="cellIs" dxfId="1831" priority="1108" stopIfTrue="1" operator="equal">
      <formula>"O K"</formula>
    </cfRule>
  </conditionalFormatting>
  <conditionalFormatting sqref="R187">
    <cfRule type="cellIs" dxfId="1830" priority="1106" stopIfTrue="1" operator="equal">
      <formula>"O K"</formula>
    </cfRule>
    <cfRule type="cellIs" dxfId="1829" priority="1107" stopIfTrue="1" operator="lessThan">
      <formula>0</formula>
    </cfRule>
  </conditionalFormatting>
  <conditionalFormatting sqref="P188">
    <cfRule type="cellIs" dxfId="1828" priority="1103" stopIfTrue="1" operator="lessThan">
      <formula>0</formula>
    </cfRule>
  </conditionalFormatting>
  <conditionalFormatting sqref="P188">
    <cfRule type="cellIs" dxfId="1827" priority="1102" stopIfTrue="1" operator="equal">
      <formula>"O K"</formula>
    </cfRule>
  </conditionalFormatting>
  <conditionalFormatting sqref="P188">
    <cfRule type="cellIs" dxfId="1826" priority="1101" stopIfTrue="1" operator="lessThan">
      <formula>0</formula>
    </cfRule>
  </conditionalFormatting>
  <conditionalFormatting sqref="O188">
    <cfRule type="cellIs" dxfId="1825" priority="1100" stopIfTrue="1" operator="lessThan">
      <formula>0</formula>
    </cfRule>
  </conditionalFormatting>
  <conditionalFormatting sqref="O188">
    <cfRule type="cellIs" dxfId="1824" priority="1099" stopIfTrue="1" operator="equal">
      <formula>"O K"</formula>
    </cfRule>
  </conditionalFormatting>
  <conditionalFormatting sqref="O188">
    <cfRule type="cellIs" dxfId="1823" priority="1098" stopIfTrue="1" operator="lessThan">
      <formula>0</formula>
    </cfRule>
  </conditionalFormatting>
  <conditionalFormatting sqref="S188">
    <cfRule type="cellIs" dxfId="1822" priority="1097" stopIfTrue="1" operator="lessThan">
      <formula>0</formula>
    </cfRule>
  </conditionalFormatting>
  <conditionalFormatting sqref="S188">
    <cfRule type="cellIs" dxfId="1821" priority="1096" stopIfTrue="1" operator="equal">
      <formula>"O K"</formula>
    </cfRule>
  </conditionalFormatting>
  <conditionalFormatting sqref="S188">
    <cfRule type="cellIs" dxfId="1820" priority="1095" stopIfTrue="1" operator="lessThan">
      <formula>0</formula>
    </cfRule>
  </conditionalFormatting>
  <conditionalFormatting sqref="R188">
    <cfRule type="cellIs" dxfId="1819" priority="1094" stopIfTrue="1" operator="lessThan">
      <formula>0</formula>
    </cfRule>
  </conditionalFormatting>
  <conditionalFormatting sqref="R188">
    <cfRule type="cellIs" dxfId="1818" priority="1093" stopIfTrue="1" operator="equal">
      <formula>"O K"</formula>
    </cfRule>
  </conditionalFormatting>
  <conditionalFormatting sqref="R193:S193 O193:P193">
    <cfRule type="cellIs" dxfId="1817" priority="1091" stopIfTrue="1" operator="lessThan">
      <formula>0</formula>
    </cfRule>
  </conditionalFormatting>
  <conditionalFormatting sqref="P193">
    <cfRule type="cellIs" dxfId="1816" priority="1090" stopIfTrue="1" operator="equal">
      <formula>"O K"</formula>
    </cfRule>
  </conditionalFormatting>
  <conditionalFormatting sqref="S193">
    <cfRule type="cellIs" dxfId="1815" priority="1089" stopIfTrue="1" operator="lessThan">
      <formula>0</formula>
    </cfRule>
  </conditionalFormatting>
  <conditionalFormatting sqref="S193">
    <cfRule type="cellIs" dxfId="1814" priority="1088" stopIfTrue="1" operator="equal">
      <formula>"O K"</formula>
    </cfRule>
  </conditionalFormatting>
  <conditionalFormatting sqref="S193">
    <cfRule type="cellIs" dxfId="1813" priority="1087" stopIfTrue="1" operator="lessThan">
      <formula>0</formula>
    </cfRule>
  </conditionalFormatting>
  <conditionalFormatting sqref="O193">
    <cfRule type="cellIs" dxfId="1812" priority="1086" stopIfTrue="1" operator="lessThan">
      <formula>0</formula>
    </cfRule>
  </conditionalFormatting>
  <conditionalFormatting sqref="R193">
    <cfRule type="cellIs" dxfId="1811" priority="1085" stopIfTrue="1" operator="lessThan">
      <formula>0</formula>
    </cfRule>
  </conditionalFormatting>
  <conditionalFormatting sqref="O185:P185 R185:S185">
    <cfRule type="cellIs" dxfId="1810" priority="1084" stopIfTrue="1" operator="lessThan">
      <formula>0</formula>
    </cfRule>
  </conditionalFormatting>
  <conditionalFormatting sqref="P185">
    <cfRule type="cellIs" dxfId="1809" priority="1083" stopIfTrue="1" operator="lessThan">
      <formula>0</formula>
    </cfRule>
  </conditionalFormatting>
  <conditionalFormatting sqref="P185">
    <cfRule type="cellIs" dxfId="1808" priority="1082" stopIfTrue="1" operator="equal">
      <formula>"O K"</formula>
    </cfRule>
  </conditionalFormatting>
  <conditionalFormatting sqref="O185">
    <cfRule type="cellIs" dxfId="1807" priority="1081" stopIfTrue="1" operator="lessThan">
      <formula>0</formula>
    </cfRule>
  </conditionalFormatting>
  <conditionalFormatting sqref="O185">
    <cfRule type="cellIs" dxfId="1806" priority="1080" stopIfTrue="1" operator="equal">
      <formula>"O K"</formula>
    </cfRule>
  </conditionalFormatting>
  <conditionalFormatting sqref="S185">
    <cfRule type="cellIs" dxfId="1805" priority="1079" stopIfTrue="1" operator="lessThan">
      <formula>0</formula>
    </cfRule>
  </conditionalFormatting>
  <conditionalFormatting sqref="S185">
    <cfRule type="cellIs" dxfId="1804" priority="1078" stopIfTrue="1" operator="equal">
      <formula>"O K"</formula>
    </cfRule>
  </conditionalFormatting>
  <conditionalFormatting sqref="R185">
    <cfRule type="cellIs" dxfId="1803" priority="1076" stopIfTrue="1" operator="equal">
      <formula>"O K"</formula>
    </cfRule>
  </conditionalFormatting>
  <conditionalFormatting sqref="O180:P180 R180:S180">
    <cfRule type="cellIs" dxfId="1802" priority="1067" stopIfTrue="1" operator="lessThan">
      <formula>0</formula>
    </cfRule>
  </conditionalFormatting>
  <conditionalFormatting sqref="O180">
    <cfRule type="cellIs" dxfId="1801" priority="1064" stopIfTrue="1" operator="lessThan">
      <formula>0</formula>
    </cfRule>
  </conditionalFormatting>
  <conditionalFormatting sqref="P182">
    <cfRule type="cellIs" dxfId="1800" priority="1057" stopIfTrue="1" operator="lessThan">
      <formula>0</formula>
    </cfRule>
  </conditionalFormatting>
  <conditionalFormatting sqref="O182">
    <cfRule type="cellIs" dxfId="1799" priority="1055" stopIfTrue="1" operator="lessThan">
      <formula>0</formula>
    </cfRule>
  </conditionalFormatting>
  <conditionalFormatting sqref="S182">
    <cfRule type="cellIs" dxfId="1798" priority="1053" stopIfTrue="1" operator="lessThan">
      <formula>0</formula>
    </cfRule>
  </conditionalFormatting>
  <conditionalFormatting sqref="S180">
    <cfRule type="cellIs" dxfId="1797" priority="1062" stopIfTrue="1" operator="lessThan">
      <formula>0</formula>
    </cfRule>
  </conditionalFormatting>
  <conditionalFormatting sqref="R180">
    <cfRule type="cellIs" dxfId="1796" priority="1060" stopIfTrue="1" operator="lessThan">
      <formula>0</formula>
    </cfRule>
  </conditionalFormatting>
  <conditionalFormatting sqref="O182:P182 R182:S182">
    <cfRule type="cellIs" dxfId="1795" priority="1058" stopIfTrue="1" operator="lessThan">
      <formula>0</formula>
    </cfRule>
  </conditionalFormatting>
  <conditionalFormatting sqref="P181">
    <cfRule type="cellIs" dxfId="1794" priority="1048" stopIfTrue="1" operator="lessThan">
      <formula>0</formula>
    </cfRule>
  </conditionalFormatting>
  <conditionalFormatting sqref="P180">
    <cfRule type="cellIs" dxfId="1793" priority="1065" stopIfTrue="1" operator="equal">
      <formula>"O K"</formula>
    </cfRule>
  </conditionalFormatting>
  <conditionalFormatting sqref="O181:P181 R181:S181">
    <cfRule type="cellIs" dxfId="1792" priority="1049" stopIfTrue="1" operator="lessThan">
      <formula>0</formula>
    </cfRule>
  </conditionalFormatting>
  <conditionalFormatting sqref="O180">
    <cfRule type="cellIs" dxfId="1791" priority="1063" stopIfTrue="1" operator="equal">
      <formula>"O K"</formula>
    </cfRule>
  </conditionalFormatting>
  <conditionalFormatting sqref="O181">
    <cfRule type="cellIs" dxfId="1790" priority="1046" stopIfTrue="1" operator="lessThan">
      <formula>0</formula>
    </cfRule>
  </conditionalFormatting>
  <conditionalFormatting sqref="S180">
    <cfRule type="cellIs" dxfId="1789" priority="1061" stopIfTrue="1" operator="equal">
      <formula>"O K"</formula>
    </cfRule>
  </conditionalFormatting>
  <conditionalFormatting sqref="R180">
    <cfRule type="cellIs" dxfId="1788" priority="1059" stopIfTrue="1" operator="equal">
      <formula>"O K"</formula>
    </cfRule>
  </conditionalFormatting>
  <conditionalFormatting sqref="P182">
    <cfRule type="cellIs" dxfId="1787" priority="1056" stopIfTrue="1" operator="equal">
      <formula>"O K"</formula>
    </cfRule>
  </conditionalFormatting>
  <conditionalFormatting sqref="O182">
    <cfRule type="cellIs" dxfId="1786" priority="1054" stopIfTrue="1" operator="equal">
      <formula>"O K"</formula>
    </cfRule>
  </conditionalFormatting>
  <conditionalFormatting sqref="S182">
    <cfRule type="cellIs" dxfId="1785" priority="1052" stopIfTrue="1" operator="equal">
      <formula>"O K"</formula>
    </cfRule>
  </conditionalFormatting>
  <conditionalFormatting sqref="R182">
    <cfRule type="cellIs" dxfId="1784" priority="1050" stopIfTrue="1" operator="equal">
      <formula>"O K"</formula>
    </cfRule>
  </conditionalFormatting>
  <conditionalFormatting sqref="S181">
    <cfRule type="cellIs" dxfId="1783" priority="1044" stopIfTrue="1" operator="lessThan">
      <formula>0</formula>
    </cfRule>
  </conditionalFormatting>
  <conditionalFormatting sqref="R181">
    <cfRule type="cellIs" dxfId="1782" priority="1042" stopIfTrue="1" operator="lessThan">
      <formula>0</formula>
    </cfRule>
  </conditionalFormatting>
  <conditionalFormatting sqref="P181">
    <cfRule type="cellIs" dxfId="1781" priority="1047" stopIfTrue="1" operator="equal">
      <formula>"O K"</formula>
    </cfRule>
  </conditionalFormatting>
  <conditionalFormatting sqref="O181">
    <cfRule type="cellIs" dxfId="1780" priority="1045" stopIfTrue="1" operator="equal">
      <formula>"O K"</formula>
    </cfRule>
  </conditionalFormatting>
  <conditionalFormatting sqref="S181">
    <cfRule type="cellIs" dxfId="1779" priority="1043" stopIfTrue="1" operator="equal">
      <formula>"O K"</formula>
    </cfRule>
  </conditionalFormatting>
  <conditionalFormatting sqref="R181">
    <cfRule type="cellIs" dxfId="1778" priority="1041" stopIfTrue="1" operator="equal">
      <formula>"O K"</formula>
    </cfRule>
  </conditionalFormatting>
  <conditionalFormatting sqref="P183">
    <cfRule type="cellIs" dxfId="1777" priority="1039" stopIfTrue="1" operator="lessThan">
      <formula>0</formula>
    </cfRule>
  </conditionalFormatting>
  <conditionalFormatting sqref="R183">
    <cfRule type="cellIs" dxfId="1776" priority="1033" stopIfTrue="1" operator="lessThan">
      <formula>0</formula>
    </cfRule>
  </conditionalFormatting>
  <conditionalFormatting sqref="O183:P183 R183:S183">
    <cfRule type="cellIs" dxfId="1775" priority="1040" stopIfTrue="1" operator="lessThan">
      <formula>0</formula>
    </cfRule>
  </conditionalFormatting>
  <conditionalFormatting sqref="P183">
    <cfRule type="cellIs" dxfId="1774" priority="1038" stopIfTrue="1" operator="equal">
      <formula>"O K"</formula>
    </cfRule>
  </conditionalFormatting>
  <conditionalFormatting sqref="O183">
    <cfRule type="cellIs" dxfId="1773" priority="1037" stopIfTrue="1" operator="lessThan">
      <formula>0</formula>
    </cfRule>
  </conditionalFormatting>
  <conditionalFormatting sqref="O183">
    <cfRule type="cellIs" dxfId="1772" priority="1036" stopIfTrue="1" operator="equal">
      <formula>"O K"</formula>
    </cfRule>
  </conditionalFormatting>
  <conditionalFormatting sqref="S183">
    <cfRule type="cellIs" dxfId="1771" priority="1034" stopIfTrue="1" operator="equal">
      <formula>"O K"</formula>
    </cfRule>
  </conditionalFormatting>
  <conditionalFormatting sqref="R183">
    <cfRule type="cellIs" dxfId="1770" priority="1032" stopIfTrue="1" operator="equal">
      <formula>"O K"</formula>
    </cfRule>
  </conditionalFormatting>
  <conditionalFormatting sqref="O184">
    <cfRule type="cellIs" dxfId="1769" priority="1028" stopIfTrue="1" operator="lessThan">
      <formula>0</formula>
    </cfRule>
  </conditionalFormatting>
  <conditionalFormatting sqref="R184">
    <cfRule type="cellIs" dxfId="1768" priority="1024" stopIfTrue="1" operator="lessThan">
      <formula>0</formula>
    </cfRule>
  </conditionalFormatting>
  <conditionalFormatting sqref="O184:P184 R184:S184">
    <cfRule type="cellIs" dxfId="1767" priority="1031" stopIfTrue="1" operator="lessThan">
      <formula>0</formula>
    </cfRule>
  </conditionalFormatting>
  <conditionalFormatting sqref="P184">
    <cfRule type="cellIs" dxfId="1766" priority="1029" stopIfTrue="1" operator="equal">
      <formula>"O K"</formula>
    </cfRule>
  </conditionalFormatting>
  <conditionalFormatting sqref="O184">
    <cfRule type="cellIs" dxfId="1765" priority="1027" stopIfTrue="1" operator="equal">
      <formula>"O K"</formula>
    </cfRule>
  </conditionalFormatting>
  <conditionalFormatting sqref="S184">
    <cfRule type="cellIs" dxfId="1764" priority="1026" stopIfTrue="1" operator="lessThan">
      <formula>0</formula>
    </cfRule>
  </conditionalFormatting>
  <conditionalFormatting sqref="S184">
    <cfRule type="cellIs" dxfId="1763" priority="1025" stopIfTrue="1" operator="equal">
      <formula>"O K"</formula>
    </cfRule>
  </conditionalFormatting>
  <conditionalFormatting sqref="R184">
    <cfRule type="cellIs" dxfId="1762" priority="1023" stopIfTrue="1" operator="equal">
      <formula>"O K"</formula>
    </cfRule>
  </conditionalFormatting>
  <conditionalFormatting sqref="B96">
    <cfRule type="cellIs" dxfId="1761" priority="855" stopIfTrue="1" operator="equal">
      <formula>"2002 г. крайно ДТ с-до"</formula>
    </cfRule>
  </conditionalFormatting>
  <conditionalFormatting sqref="B96">
    <cfRule type="cellIs" dxfId="1760" priority="854" stopIfTrue="1" operator="equal">
      <formula>"2002 г. крайно ДТ с-до"</formula>
    </cfRule>
  </conditionalFormatting>
  <conditionalFormatting sqref="B96">
    <cfRule type="cellIs" dxfId="1759" priority="852" stopIfTrue="1" operator="equal">
      <formula>"2002 г. крайно ДТ с-до"</formula>
    </cfRule>
  </conditionalFormatting>
  <conditionalFormatting sqref="B96">
    <cfRule type="cellIs" dxfId="1758" priority="853" stopIfTrue="1" operator="equal">
      <formula>"2002 г. крайно ДТ с-до"</formula>
    </cfRule>
  </conditionalFormatting>
  <conditionalFormatting sqref="N98">
    <cfRule type="cellIs" dxfId="1757" priority="849" stopIfTrue="1" operator="lessThan">
      <formula>0</formula>
    </cfRule>
  </conditionalFormatting>
  <conditionalFormatting sqref="N118">
    <cfRule type="cellIs" dxfId="1756" priority="839" stopIfTrue="1" operator="lessThan">
      <formula>0</formula>
    </cfRule>
  </conditionalFormatting>
  <conditionalFormatting sqref="N101">
    <cfRule type="cellIs" dxfId="1755" priority="846" stopIfTrue="1" operator="lessThan">
      <formula>0</formula>
    </cfRule>
  </conditionalFormatting>
  <conditionalFormatting sqref="N107">
    <cfRule type="cellIs" dxfId="1754" priority="844" stopIfTrue="1" operator="lessThan">
      <formula>0</formula>
    </cfRule>
  </conditionalFormatting>
  <conditionalFormatting sqref="N112">
    <cfRule type="cellIs" dxfId="1753" priority="840" stopIfTrue="1" operator="lessThan">
      <formula>0</formula>
    </cfRule>
  </conditionalFormatting>
  <conditionalFormatting sqref="N99">
    <cfRule type="cellIs" dxfId="1752" priority="836" stopIfTrue="1" operator="lessThan">
      <formula>0</formula>
    </cfRule>
  </conditionalFormatting>
  <conditionalFormatting sqref="N102">
    <cfRule type="cellIs" dxfId="1751" priority="835" stopIfTrue="1" operator="lessThan">
      <formula>0</formula>
    </cfRule>
  </conditionalFormatting>
  <conditionalFormatting sqref="N108">
    <cfRule type="cellIs" dxfId="1750" priority="833" stopIfTrue="1" operator="lessThan">
      <formula>0</formula>
    </cfRule>
  </conditionalFormatting>
  <conditionalFormatting sqref="N113">
    <cfRule type="cellIs" dxfId="1749" priority="830" stopIfTrue="1" operator="lessThan">
      <formula>0</formula>
    </cfRule>
  </conditionalFormatting>
  <conditionalFormatting sqref="N119">
    <cfRule type="cellIs" dxfId="1748" priority="828" stopIfTrue="1" operator="lessThan">
      <formula>0</formula>
    </cfRule>
  </conditionalFormatting>
  <conditionalFormatting sqref="N115">
    <cfRule type="cellIs" dxfId="1747" priority="816" stopIfTrue="1" operator="lessThan">
      <formula>0</formula>
    </cfRule>
  </conditionalFormatting>
  <conditionalFormatting sqref="N116">
    <cfRule type="cellIs" dxfId="1746" priority="814" stopIfTrue="1" operator="lessThan">
      <formula>0</formula>
    </cfRule>
  </conditionalFormatting>
  <conditionalFormatting sqref="N104">
    <cfRule type="cellIs" dxfId="1745" priority="809" stopIfTrue="1" operator="lessThan">
      <formula>0</formula>
    </cfRule>
  </conditionalFormatting>
  <conditionalFormatting sqref="V93">
    <cfRule type="cellIs" dxfId="1744" priority="773" stopIfTrue="1" operator="lessThan">
      <formula>0</formula>
    </cfRule>
  </conditionalFormatting>
  <conditionalFormatting sqref="V93">
    <cfRule type="cellIs" dxfId="1743" priority="772" stopIfTrue="1" operator="lessThan">
      <formula>0</formula>
    </cfRule>
  </conditionalFormatting>
  <conditionalFormatting sqref="V93">
    <cfRule type="cellIs" dxfId="1742" priority="771" stopIfTrue="1" operator="notEqual">
      <formula>0</formula>
    </cfRule>
  </conditionalFormatting>
  <conditionalFormatting sqref="V94:V95">
    <cfRule type="cellIs" dxfId="1741" priority="770" stopIfTrue="1" operator="lessThan">
      <formula>0</formula>
    </cfRule>
  </conditionalFormatting>
  <conditionalFormatting sqref="V94:V95">
    <cfRule type="cellIs" dxfId="1740" priority="769" stopIfTrue="1" operator="lessThan">
      <formula>0</formula>
    </cfRule>
  </conditionalFormatting>
  <conditionalFormatting sqref="V94:V95">
    <cfRule type="cellIs" dxfId="1739" priority="768" stopIfTrue="1" operator="notEqual">
      <formula>0</formula>
    </cfRule>
  </conditionalFormatting>
  <conditionalFormatting sqref="V81:V83">
    <cfRule type="cellIs" dxfId="1738" priority="767" stopIfTrue="1" operator="lessThan">
      <formula>0</formula>
    </cfRule>
  </conditionalFormatting>
  <conditionalFormatting sqref="V81:V83">
    <cfRule type="cellIs" dxfId="1737" priority="766" stopIfTrue="1" operator="lessThan">
      <formula>0</formula>
    </cfRule>
  </conditionalFormatting>
  <conditionalFormatting sqref="V81">
    <cfRule type="cellIs" dxfId="1736" priority="765" stopIfTrue="1" operator="notEqual">
      <formula>0</formula>
    </cfRule>
  </conditionalFormatting>
  <conditionalFormatting sqref="V82">
    <cfRule type="cellIs" dxfId="1735" priority="764" stopIfTrue="1" operator="notEqual">
      <formula>0</formula>
    </cfRule>
  </conditionalFormatting>
  <conditionalFormatting sqref="V83">
    <cfRule type="cellIs" dxfId="1734" priority="763" stopIfTrue="1" operator="notEqual">
      <formula>0</formula>
    </cfRule>
  </conditionalFormatting>
  <conditionalFormatting sqref="P122:P124">
    <cfRule type="cellIs" dxfId="1733" priority="762" stopIfTrue="1" operator="lessThan">
      <formula>0</formula>
    </cfRule>
  </conditionalFormatting>
  <conditionalFormatting sqref="P122">
    <cfRule type="cellIs" dxfId="1732" priority="761" stopIfTrue="1" operator="notEqual">
      <formula>0</formula>
    </cfRule>
  </conditionalFormatting>
  <conditionalFormatting sqref="P123">
    <cfRule type="cellIs" dxfId="1731" priority="760" stopIfTrue="1" operator="notEqual">
      <formula>0</formula>
    </cfRule>
  </conditionalFormatting>
  <conditionalFormatting sqref="P124">
    <cfRule type="cellIs" dxfId="1730" priority="759" stopIfTrue="1" operator="notEqual">
      <formula>0</formula>
    </cfRule>
  </conditionalFormatting>
  <conditionalFormatting sqref="S122:S127">
    <cfRule type="cellIs" dxfId="1729" priority="758" stopIfTrue="1" operator="lessThan">
      <formula>0</formula>
    </cfRule>
  </conditionalFormatting>
  <conditionalFormatting sqref="S122:S127">
    <cfRule type="cellIs" dxfId="1728" priority="757" stopIfTrue="1" operator="lessThan">
      <formula>0</formula>
    </cfRule>
  </conditionalFormatting>
  <conditionalFormatting sqref="S122">
    <cfRule type="cellIs" dxfId="1727" priority="756" stopIfTrue="1" operator="notEqual">
      <formula>0</formula>
    </cfRule>
  </conditionalFormatting>
  <conditionalFormatting sqref="S123">
    <cfRule type="cellIs" dxfId="1726" priority="755" stopIfTrue="1" operator="notEqual">
      <formula>0</formula>
    </cfRule>
  </conditionalFormatting>
  <conditionalFormatting sqref="S124:S127">
    <cfRule type="cellIs" dxfId="1725" priority="754" stopIfTrue="1" operator="notEqual">
      <formula>0</formula>
    </cfRule>
  </conditionalFormatting>
  <conditionalFormatting sqref="V122">
    <cfRule type="cellIs" dxfId="1724" priority="753" stopIfTrue="1" operator="lessThan">
      <formula>0</formula>
    </cfRule>
  </conditionalFormatting>
  <conditionalFormatting sqref="V122">
    <cfRule type="cellIs" dxfId="1723" priority="752" stopIfTrue="1" operator="lessThan">
      <formula>0</formula>
    </cfRule>
  </conditionalFormatting>
  <conditionalFormatting sqref="V122">
    <cfRule type="cellIs" dxfId="1722" priority="751" stopIfTrue="1" operator="notEqual">
      <formula>0</formula>
    </cfRule>
  </conditionalFormatting>
  <conditionalFormatting sqref="V123">
    <cfRule type="cellIs" dxfId="1721" priority="750" stopIfTrue="1" operator="lessThan">
      <formula>0</formula>
    </cfRule>
  </conditionalFormatting>
  <conditionalFormatting sqref="V123">
    <cfRule type="cellIs" dxfId="1720" priority="749" stopIfTrue="1" operator="lessThan">
      <formula>0</formula>
    </cfRule>
  </conditionalFormatting>
  <conditionalFormatting sqref="V123">
    <cfRule type="cellIs" dxfId="1719" priority="748" stopIfTrue="1" operator="notEqual">
      <formula>0</formula>
    </cfRule>
  </conditionalFormatting>
  <conditionalFormatting sqref="V124">
    <cfRule type="cellIs" dxfId="1718" priority="747" stopIfTrue="1" operator="lessThan">
      <formula>0</formula>
    </cfRule>
  </conditionalFormatting>
  <conditionalFormatting sqref="V124">
    <cfRule type="cellIs" dxfId="1717" priority="746" stopIfTrue="1" operator="lessThan">
      <formula>0</formula>
    </cfRule>
  </conditionalFormatting>
  <conditionalFormatting sqref="V124">
    <cfRule type="cellIs" dxfId="1716" priority="745" stopIfTrue="1" operator="notEqual">
      <formula>0</formula>
    </cfRule>
  </conditionalFormatting>
  <conditionalFormatting sqref="U103">
    <cfRule type="cellIs" dxfId="1715" priority="340" stopIfTrue="1" operator="equal">
      <formula>"2002 г. крайно ДТ с-до"</formula>
    </cfRule>
  </conditionalFormatting>
  <conditionalFormatting sqref="P55">
    <cfRule type="cellIs" dxfId="1714" priority="554" stopIfTrue="1" operator="lessThan">
      <formula>0</formula>
    </cfRule>
  </conditionalFormatting>
  <conditionalFormatting sqref="P56">
    <cfRule type="cellIs" dxfId="1713" priority="553" stopIfTrue="1" operator="lessThan">
      <formula>0</formula>
    </cfRule>
  </conditionalFormatting>
  <conditionalFormatting sqref="O55:O56">
    <cfRule type="cellIs" dxfId="1712" priority="552" stopIfTrue="1" operator="lessThan">
      <formula>0</formula>
    </cfRule>
  </conditionalFormatting>
  <conditionalFormatting sqref="R55:R56">
    <cfRule type="cellIs" dxfId="1711" priority="551" stopIfTrue="1" operator="lessThan">
      <formula>0</formula>
    </cfRule>
  </conditionalFormatting>
  <conditionalFormatting sqref="S55">
    <cfRule type="cellIs" dxfId="1710" priority="550" stopIfTrue="1" operator="lessThan">
      <formula>0</formula>
    </cfRule>
  </conditionalFormatting>
  <conditionalFormatting sqref="S56">
    <cfRule type="cellIs" dxfId="1709" priority="549" stopIfTrue="1" operator="lessThan">
      <formula>0</formula>
    </cfRule>
  </conditionalFormatting>
  <conditionalFormatting sqref="P58">
    <cfRule type="cellIs" dxfId="1708" priority="548" stopIfTrue="1" operator="lessThan">
      <formula>0</formula>
    </cfRule>
  </conditionalFormatting>
  <conditionalFormatting sqref="P59">
    <cfRule type="cellIs" dxfId="1707" priority="547" stopIfTrue="1" operator="lessThan">
      <formula>0</formula>
    </cfRule>
  </conditionalFormatting>
  <conditionalFormatting sqref="O58:O59">
    <cfRule type="cellIs" dxfId="1706" priority="546" stopIfTrue="1" operator="lessThan">
      <formula>0</formula>
    </cfRule>
  </conditionalFormatting>
  <conditionalFormatting sqref="R58:R59">
    <cfRule type="cellIs" dxfId="1705" priority="545" stopIfTrue="1" operator="lessThan">
      <formula>0</formula>
    </cfRule>
  </conditionalFormatting>
  <conditionalFormatting sqref="S58">
    <cfRule type="cellIs" dxfId="1704" priority="544" stopIfTrue="1" operator="lessThan">
      <formula>0</formula>
    </cfRule>
  </conditionalFormatting>
  <conditionalFormatting sqref="S59">
    <cfRule type="cellIs" dxfId="1703" priority="543" stopIfTrue="1" operator="lessThan">
      <formula>0</formula>
    </cfRule>
  </conditionalFormatting>
  <conditionalFormatting sqref="P63">
    <cfRule type="cellIs" dxfId="1702" priority="529" stopIfTrue="1" operator="lessThan">
      <formula>0</formula>
    </cfRule>
  </conditionalFormatting>
  <conditionalFormatting sqref="S63">
    <cfRule type="cellIs" dxfId="1701" priority="526" stopIfTrue="1" operator="lessThan">
      <formula>0</formula>
    </cfRule>
  </conditionalFormatting>
  <conditionalFormatting sqref="P62">
    <cfRule type="cellIs" dxfId="1700" priority="530" stopIfTrue="1" operator="lessThan">
      <formula>0</formula>
    </cfRule>
  </conditionalFormatting>
  <conditionalFormatting sqref="S62">
    <cfRule type="cellIs" dxfId="1699" priority="527" stopIfTrue="1" operator="lessThan">
      <formula>0</formula>
    </cfRule>
  </conditionalFormatting>
  <conditionalFormatting sqref="O62:O63">
    <cfRule type="cellIs" dxfId="1698" priority="528" stopIfTrue="1" operator="lessThan">
      <formula>0</formula>
    </cfRule>
  </conditionalFormatting>
  <conditionalFormatting sqref="P54">
    <cfRule type="cellIs" dxfId="1697" priority="524" stopIfTrue="1" operator="lessThan">
      <formula>0</formula>
    </cfRule>
  </conditionalFormatting>
  <conditionalFormatting sqref="P57">
    <cfRule type="cellIs" dxfId="1696" priority="522" stopIfTrue="1" operator="lessThan">
      <formula>0</formula>
    </cfRule>
  </conditionalFormatting>
  <conditionalFormatting sqref="R62:R63">
    <cfRule type="cellIs" dxfId="1695" priority="525" stopIfTrue="1" operator="lessThan">
      <formula>0</formula>
    </cfRule>
  </conditionalFormatting>
  <conditionalFormatting sqref="O200:P200 R200:S200">
    <cfRule type="cellIs" dxfId="1694" priority="520" stopIfTrue="1" operator="lessThan">
      <formula>0</formula>
    </cfRule>
  </conditionalFormatting>
  <conditionalFormatting sqref="O163:P163 R163:S163">
    <cfRule type="cellIs" dxfId="1693" priority="514" stopIfTrue="1" operator="lessThan">
      <formula>0</formula>
    </cfRule>
  </conditionalFormatting>
  <conditionalFormatting sqref="S54">
    <cfRule type="cellIs" dxfId="1692" priority="523" stopIfTrue="1" operator="lessThan">
      <formula>0</formula>
    </cfRule>
  </conditionalFormatting>
  <conditionalFormatting sqref="O164:P165 R164:S165">
    <cfRule type="cellIs" dxfId="1691" priority="512" stopIfTrue="1" operator="lessThan">
      <formula>0</formula>
    </cfRule>
  </conditionalFormatting>
  <conditionalFormatting sqref="O168:P168 R168:S168">
    <cfRule type="cellIs" dxfId="1690" priority="510" stopIfTrue="1" operator="lessThan">
      <formula>0</formula>
    </cfRule>
  </conditionalFormatting>
  <conditionalFormatting sqref="S57">
    <cfRule type="cellIs" dxfId="1689" priority="521" stopIfTrue="1" operator="lessThan">
      <formula>0</formula>
    </cfRule>
  </conditionalFormatting>
  <conditionalFormatting sqref="R200:S200 O200:P200">
    <cfRule type="cellIs" dxfId="1688" priority="519" stopIfTrue="1" operator="lessThan">
      <formula>0</formula>
    </cfRule>
  </conditionalFormatting>
  <conditionalFormatting sqref="R162:S163 O162:P163">
    <cfRule type="cellIs" dxfId="1687" priority="515" stopIfTrue="1" operator="lessThan">
      <formula>0</formula>
    </cfRule>
  </conditionalFormatting>
  <conditionalFormatting sqref="O164:P165 R164:S165">
    <cfRule type="cellIs" dxfId="1686" priority="511" stopIfTrue="1" operator="lessThan">
      <formula>0</formula>
    </cfRule>
  </conditionalFormatting>
  <conditionalFormatting sqref="O168:P168 R168:S168">
    <cfRule type="cellIs" dxfId="1685" priority="509" stopIfTrue="1" operator="lessThan">
      <formula>0</formula>
    </cfRule>
  </conditionalFormatting>
  <conditionalFormatting sqref="O166:P166 R166:S166">
    <cfRule type="cellIs" dxfId="1684" priority="497" stopIfTrue="1" operator="lessThan">
      <formula>0</formula>
    </cfRule>
  </conditionalFormatting>
  <conditionalFormatting sqref="O166:P166 R166:S166">
    <cfRule type="cellIs" dxfId="1683" priority="498" stopIfTrue="1" operator="lessThan">
      <formula>0</formula>
    </cfRule>
  </conditionalFormatting>
  <conditionalFormatting sqref="N105">
    <cfRule type="cellIs" dxfId="1682" priority="492" stopIfTrue="1" operator="lessThan">
      <formula>0</formula>
    </cfRule>
  </conditionalFormatting>
  <conditionalFormatting sqref="U118">
    <cfRule type="cellIs" dxfId="1681" priority="487" stopIfTrue="1" operator="lessThan">
      <formula>0</formula>
    </cfRule>
  </conditionalFormatting>
  <conditionalFormatting sqref="U119">
    <cfRule type="cellIs" dxfId="1680" priority="482" stopIfTrue="1" operator="lessThan">
      <formula>0</formula>
    </cfRule>
  </conditionalFormatting>
  <conditionalFormatting sqref="U118">
    <cfRule type="cellIs" dxfId="1679" priority="472" stopIfTrue="1" operator="equal">
      <formula>"2002 г. крайно ДТ с-до"</formula>
    </cfRule>
  </conditionalFormatting>
  <conditionalFormatting sqref="U119">
    <cfRule type="cellIs" dxfId="1678" priority="477" stopIfTrue="1" operator="lessThan">
      <formula>0</formula>
    </cfRule>
  </conditionalFormatting>
  <conditionalFormatting sqref="U118">
    <cfRule type="cellIs" dxfId="1677" priority="462" stopIfTrue="1" operator="equal">
      <formula>"2002 г. крайно ДТ с-до"</formula>
    </cfRule>
  </conditionalFormatting>
  <conditionalFormatting sqref="U119">
    <cfRule type="cellIs" dxfId="1676" priority="467" stopIfTrue="1" operator="lessThan">
      <formula>0</formula>
    </cfRule>
  </conditionalFormatting>
  <conditionalFormatting sqref="U118">
    <cfRule type="cellIs" dxfId="1675" priority="457" stopIfTrue="1" operator="equal">
      <formula>"2002 г. крайно ДТ с-до"</formula>
    </cfRule>
  </conditionalFormatting>
  <conditionalFormatting sqref="U118">
    <cfRule type="cellIs" dxfId="1674" priority="452" stopIfTrue="1" operator="equal">
      <formula>"2002 г. крайно ДТ с-до"</formula>
    </cfRule>
  </conditionalFormatting>
  <conditionalFormatting sqref="U119">
    <cfRule type="cellIs" dxfId="1673" priority="451" stopIfTrue="1" operator="equal">
      <formula>"2002 г. крайно ДТ с-до"</formula>
    </cfRule>
  </conditionalFormatting>
  <conditionalFormatting sqref="U96">
    <cfRule type="cellIs" dxfId="1672" priority="449" stopIfTrue="1" operator="equal">
      <formula>"2002 г. крайно ДТ с-до"</formula>
    </cfRule>
  </conditionalFormatting>
  <conditionalFormatting sqref="U96">
    <cfRule type="cellIs" dxfId="1671" priority="448" stopIfTrue="1" operator="equal">
      <formula>"2002 г. крайно ДТ с-до"</formula>
    </cfRule>
  </conditionalFormatting>
  <conditionalFormatting sqref="U96">
    <cfRule type="cellIs" dxfId="1670" priority="450" stopIfTrue="1" operator="equal">
      <formula>"2002 г. крайно ДТ с-до"</formula>
    </cfRule>
  </conditionalFormatting>
  <conditionalFormatting sqref="U96">
    <cfRule type="cellIs" dxfId="1669" priority="447" stopIfTrue="1" operator="equal">
      <formula>"2002 г. крайно ДТ с-до"</formula>
    </cfRule>
  </conditionalFormatting>
  <conditionalFormatting sqref="G96">
    <cfRule type="cellIs" dxfId="1668" priority="435" stopIfTrue="1" operator="equal">
      <formula>"2002 г. крайно ДТ с-до"</formula>
    </cfRule>
  </conditionalFormatting>
  <conditionalFormatting sqref="G96">
    <cfRule type="cellIs" dxfId="1667" priority="436" stopIfTrue="1" operator="equal">
      <formula>"2002 г. крайно ДТ с-до"</formula>
    </cfRule>
  </conditionalFormatting>
  <conditionalFormatting sqref="G96">
    <cfRule type="cellIs" dxfId="1666" priority="438" stopIfTrue="1" operator="equal">
      <formula>"2002 г. крайно ДТ с-до"</formula>
    </cfRule>
  </conditionalFormatting>
  <conditionalFormatting sqref="G96">
    <cfRule type="cellIs" dxfId="1665" priority="437" stopIfTrue="1" operator="equal">
      <formula>"2002 г. крайно ДТ с-до"</formula>
    </cfRule>
  </conditionalFormatting>
  <conditionalFormatting sqref="U100">
    <cfRule type="cellIs" dxfId="1664" priority="354" stopIfTrue="1" operator="equal">
      <formula>"2002 г. крайно ДТ с-до"</formula>
    </cfRule>
  </conditionalFormatting>
  <conditionalFormatting sqref="U114">
    <cfRule type="cellIs" dxfId="1663" priority="212" stopIfTrue="1" operator="equal">
      <formula>"2002 г. крайно ДТ с-до"</formula>
    </cfRule>
  </conditionalFormatting>
  <conditionalFormatting sqref="R128:R149 O129:P149">
    <cfRule type="cellIs" dxfId="1662" priority="429" stopIfTrue="1" operator="lessThan">
      <formula>0</formula>
    </cfRule>
  </conditionalFormatting>
  <conditionalFormatting sqref="R128:R149">
    <cfRule type="cellIs" dxfId="1661" priority="428" stopIfTrue="1" operator="lessThan">
      <formula>0</formula>
    </cfRule>
  </conditionalFormatting>
  <conditionalFormatting sqref="O98">
    <cfRule type="cellIs" dxfId="1660" priority="426" stopIfTrue="1" operator="equal">
      <formula>"2002 г. крайно ДТ с-до"</formula>
    </cfRule>
  </conditionalFormatting>
  <conditionalFormatting sqref="P120">
    <cfRule type="cellIs" dxfId="1659" priority="427" stopIfTrue="1" operator="lessThan">
      <formula>0</formula>
    </cfRule>
  </conditionalFormatting>
  <conditionalFormatting sqref="P110">
    <cfRule type="cellIs" dxfId="1658" priority="423" stopIfTrue="1" operator="equal">
      <formula>"2002 г. крайно ДТ с-до"</formula>
    </cfRule>
  </conditionalFormatting>
  <conditionalFormatting sqref="O110">
    <cfRule type="cellIs" dxfId="1657" priority="422" stopIfTrue="1" operator="lessThan">
      <formula>0</formula>
    </cfRule>
  </conditionalFormatting>
  <conditionalFormatting sqref="P120">
    <cfRule type="cellIs" dxfId="1656" priority="424" stopIfTrue="1" operator="lessThan">
      <formula>0</formula>
    </cfRule>
  </conditionalFormatting>
  <conditionalFormatting sqref="O106:P106">
    <cfRule type="cellIs" dxfId="1655" priority="425" stopIfTrue="1" operator="lessThan">
      <formula>0</formula>
    </cfRule>
  </conditionalFormatting>
  <conditionalFormatting sqref="O101">
    <cfRule type="cellIs" dxfId="1654" priority="421" stopIfTrue="1" operator="equal">
      <formula>"2002 г. крайно ДТ с-до"</formula>
    </cfRule>
  </conditionalFormatting>
  <conditionalFormatting sqref="P121">
    <cfRule type="cellIs" dxfId="1653" priority="420" stopIfTrue="1" operator="equal">
      <formula>"2002 г. крайно ДТ с-до"</formula>
    </cfRule>
  </conditionalFormatting>
  <conditionalFormatting sqref="O109:P109">
    <cfRule type="cellIs" dxfId="1652" priority="419" stopIfTrue="1" operator="lessThan">
      <formula>0</formula>
    </cfRule>
  </conditionalFormatting>
  <conditionalFormatting sqref="O121">
    <cfRule type="cellIs" dxfId="1651" priority="418" stopIfTrue="1" operator="lessThan">
      <formula>0</formula>
    </cfRule>
  </conditionalFormatting>
  <conditionalFormatting sqref="P111:P113">
    <cfRule type="cellIs" dxfId="1650" priority="417" stopIfTrue="1" operator="lessThan">
      <formula>0</formula>
    </cfRule>
  </conditionalFormatting>
  <conditionalFormatting sqref="P111:P113">
    <cfRule type="cellIs" dxfId="1649" priority="416" stopIfTrue="1" operator="lessThan">
      <formula>0</formula>
    </cfRule>
  </conditionalFormatting>
  <conditionalFormatting sqref="P111">
    <cfRule type="cellIs" dxfId="1648" priority="415" stopIfTrue="1" operator="notEqual">
      <formula>0</formula>
    </cfRule>
  </conditionalFormatting>
  <conditionalFormatting sqref="P112">
    <cfRule type="cellIs" dxfId="1647" priority="414" stopIfTrue="1" operator="notEqual">
      <formula>0</formula>
    </cfRule>
  </conditionalFormatting>
  <conditionalFormatting sqref="P113">
    <cfRule type="cellIs" dxfId="1646" priority="413" stopIfTrue="1" operator="notEqual">
      <formula>0</formula>
    </cfRule>
  </conditionalFormatting>
  <conditionalFormatting sqref="P99">
    <cfRule type="cellIs" dxfId="1645" priority="412" stopIfTrue="1" operator="equal">
      <formula>"2002 г. крайно ДТ с-до"</formula>
    </cfRule>
  </conditionalFormatting>
  <conditionalFormatting sqref="P102">
    <cfRule type="cellIs" dxfId="1644" priority="411" stopIfTrue="1" operator="equal">
      <formula>"2002 г. крайно ДТ с-до"</formula>
    </cfRule>
  </conditionalFormatting>
  <conditionalFormatting sqref="P108">
    <cfRule type="cellIs" dxfId="1643" priority="410" stopIfTrue="1" operator="equal">
      <formula>"2002 г. крайно ДТ с-до"</formula>
    </cfRule>
  </conditionalFormatting>
  <conditionalFormatting sqref="O115">
    <cfRule type="cellIs" dxfId="1642" priority="409" stopIfTrue="1" operator="equal">
      <formula>"2002 г. крайно ДТ с-до"</formula>
    </cfRule>
  </conditionalFormatting>
  <conditionalFormatting sqref="O112">
    <cfRule type="cellIs" dxfId="1641" priority="408" stopIfTrue="1" operator="equal">
      <formula>"2002 г. крайно ДТ с-до"</formula>
    </cfRule>
  </conditionalFormatting>
  <conditionalFormatting sqref="O118">
    <cfRule type="cellIs" dxfId="1640" priority="407" stopIfTrue="1" operator="equal">
      <formula>"2002 г. крайно ДТ с-до"</formula>
    </cfRule>
  </conditionalFormatting>
  <conditionalFormatting sqref="O103:P103">
    <cfRule type="cellIs" dxfId="1639" priority="406" stopIfTrue="1" operator="lessThan">
      <formula>0</formula>
    </cfRule>
  </conditionalFormatting>
  <conditionalFormatting sqref="O104">
    <cfRule type="cellIs" dxfId="1638" priority="405" stopIfTrue="1" operator="equal">
      <formula>"2002 г. крайно ДТ с-до"</formula>
    </cfRule>
  </conditionalFormatting>
  <conditionalFormatting sqref="P105">
    <cfRule type="cellIs" dxfId="1637" priority="404" stopIfTrue="1" operator="equal">
      <formula>"2002 г. крайно ДТ с-до"</formula>
    </cfRule>
  </conditionalFormatting>
  <conditionalFormatting sqref="O107">
    <cfRule type="cellIs" dxfId="1636" priority="403" stopIfTrue="1" operator="equal">
      <formula>"2002 г. крайно ДТ с-до"</formula>
    </cfRule>
  </conditionalFormatting>
  <conditionalFormatting sqref="S120">
    <cfRule type="cellIs" dxfId="1635" priority="402" stopIfTrue="1" operator="lessThan">
      <formula>0</formula>
    </cfRule>
  </conditionalFormatting>
  <conditionalFormatting sqref="R110">
    <cfRule type="cellIs" dxfId="1634" priority="396" stopIfTrue="1" operator="lessThan">
      <formula>0</formula>
    </cfRule>
  </conditionalFormatting>
  <conditionalFormatting sqref="S106">
    <cfRule type="cellIs" dxfId="1633" priority="400" stopIfTrue="1" operator="lessThan">
      <formula>0</formula>
    </cfRule>
  </conditionalFormatting>
  <conditionalFormatting sqref="S99">
    <cfRule type="cellIs" dxfId="1632" priority="381" stopIfTrue="1" operator="equal">
      <formula>"2002 г. крайно ДТ с-до"</formula>
    </cfRule>
  </conditionalFormatting>
  <conditionalFormatting sqref="S120">
    <cfRule type="cellIs" dxfId="1631" priority="399" stopIfTrue="1" operator="lessThan">
      <formula>0</formula>
    </cfRule>
  </conditionalFormatting>
  <conditionalFormatting sqref="S110">
    <cfRule type="cellIs" dxfId="1630" priority="397" stopIfTrue="1" operator="equal">
      <formula>"2002 г. крайно ДТ с-до"</formula>
    </cfRule>
  </conditionalFormatting>
  <conditionalFormatting sqref="S121">
    <cfRule type="cellIs" dxfId="1629" priority="394" stopIfTrue="1" operator="equal">
      <formula>"2002 г. крайно ДТ с-до"</formula>
    </cfRule>
  </conditionalFormatting>
  <conditionalFormatting sqref="R109:S109">
    <cfRule type="cellIs" dxfId="1628" priority="391" stopIfTrue="1" operator="lessThan">
      <formula>0</formula>
    </cfRule>
  </conditionalFormatting>
  <conditionalFormatting sqref="R121">
    <cfRule type="cellIs" dxfId="1627" priority="388" stopIfTrue="1" operator="lessThan">
      <formula>0</formula>
    </cfRule>
  </conditionalFormatting>
  <conditionalFormatting sqref="S111:S113">
    <cfRule type="cellIs" dxfId="1626" priority="386" stopIfTrue="1" operator="lessThan">
      <formula>0</formula>
    </cfRule>
  </conditionalFormatting>
  <conditionalFormatting sqref="S111:S113">
    <cfRule type="cellIs" dxfId="1625" priority="385" stopIfTrue="1" operator="lessThan">
      <formula>0</formula>
    </cfRule>
  </conditionalFormatting>
  <conditionalFormatting sqref="S111">
    <cfRule type="cellIs" dxfId="1624" priority="384" stopIfTrue="1" operator="notEqual">
      <formula>0</formula>
    </cfRule>
  </conditionalFormatting>
  <conditionalFormatting sqref="S112">
    <cfRule type="cellIs" dxfId="1623" priority="383" stopIfTrue="1" operator="notEqual">
      <formula>0</formula>
    </cfRule>
  </conditionalFormatting>
  <conditionalFormatting sqref="S113">
    <cfRule type="cellIs" dxfId="1622" priority="382" stopIfTrue="1" operator="notEqual">
      <formula>0</formula>
    </cfRule>
  </conditionalFormatting>
  <conditionalFormatting sqref="S108">
    <cfRule type="cellIs" dxfId="1621" priority="379" stopIfTrue="1" operator="equal">
      <formula>"2002 г. крайно ДТ с-до"</formula>
    </cfRule>
  </conditionalFormatting>
  <conditionalFormatting sqref="S102">
    <cfRule type="cellIs" dxfId="1620" priority="380" stopIfTrue="1" operator="equal">
      <formula>"2002 г. крайно ДТ с-до"</formula>
    </cfRule>
  </conditionalFormatting>
  <conditionalFormatting sqref="U109">
    <cfRule type="cellIs" dxfId="1619" priority="361" stopIfTrue="1" operator="equal">
      <formula>"2002 г. крайно ДТ с-до"</formula>
    </cfRule>
  </conditionalFormatting>
  <conditionalFormatting sqref="S103">
    <cfRule type="cellIs" dxfId="1618" priority="374" stopIfTrue="1" operator="lessThan">
      <formula>0</formula>
    </cfRule>
  </conditionalFormatting>
  <conditionalFormatting sqref="U103">
    <cfRule type="cellIs" dxfId="1617" priority="352" stopIfTrue="1" operator="equal">
      <formula>"2002 г. крайно ДТ с-до"</formula>
    </cfRule>
  </conditionalFormatting>
  <conditionalFormatting sqref="U100">
    <cfRule type="cellIs" dxfId="1616" priority="330" stopIfTrue="1" operator="equal">
      <formula>"2002 г. крайно ДТ с-до"</formula>
    </cfRule>
  </conditionalFormatting>
  <conditionalFormatting sqref="U111">
    <cfRule type="cellIs" dxfId="1615" priority="324" stopIfTrue="1" operator="equal">
      <formula>"2002 г. крайно ДТ с-до"</formula>
    </cfRule>
  </conditionalFormatting>
  <conditionalFormatting sqref="U103">
    <cfRule type="cellIs" dxfId="1614" priority="371" stopIfTrue="1" operator="lessThan">
      <formula>0</formula>
    </cfRule>
  </conditionalFormatting>
  <conditionalFormatting sqref="U106">
    <cfRule type="cellIs" dxfId="1613" priority="370" stopIfTrue="1" operator="lessThan">
      <formula>0</formula>
    </cfRule>
  </conditionalFormatting>
  <conditionalFormatting sqref="U100">
    <cfRule type="cellIs" dxfId="1612" priority="368" stopIfTrue="1" operator="lessThan">
      <formula>0</formula>
    </cfRule>
  </conditionalFormatting>
  <conditionalFormatting sqref="U103">
    <cfRule type="cellIs" dxfId="1611" priority="290" stopIfTrue="1" operator="equal">
      <formula>"2002 г. крайно ДТ с-до"</formula>
    </cfRule>
  </conditionalFormatting>
  <conditionalFormatting sqref="U106">
    <cfRule type="cellIs" dxfId="1610" priority="350" stopIfTrue="1" operator="equal">
      <formula>"2002 г. крайно ДТ с-до"</formula>
    </cfRule>
  </conditionalFormatting>
  <conditionalFormatting sqref="U111">
    <cfRule type="cellIs" dxfId="1609" priority="348" stopIfTrue="1" operator="equal">
      <formula>"2002 г. крайно ДТ с-до"</formula>
    </cfRule>
  </conditionalFormatting>
  <conditionalFormatting sqref="U100">
    <cfRule type="cellIs" dxfId="1608" priority="342" stopIfTrue="1" operator="equal">
      <formula>"2002 г. крайно ДТ с-до"</formula>
    </cfRule>
  </conditionalFormatting>
  <conditionalFormatting sqref="U106">
    <cfRule type="cellIs" dxfId="1607" priority="338" stopIfTrue="1" operator="equal">
      <formula>"2002 г. крайно ДТ с-до"</formula>
    </cfRule>
  </conditionalFormatting>
  <conditionalFormatting sqref="U111">
    <cfRule type="cellIs" dxfId="1606" priority="336" stopIfTrue="1" operator="equal">
      <formula>"2002 г. крайно ДТ с-до"</formula>
    </cfRule>
  </conditionalFormatting>
  <conditionalFormatting sqref="U109">
    <cfRule type="cellIs" dxfId="1605" priority="332" stopIfTrue="1" operator="lessThan">
      <formula>0</formula>
    </cfRule>
  </conditionalFormatting>
  <conditionalFormatting sqref="U103">
    <cfRule type="cellIs" dxfId="1604" priority="328" stopIfTrue="1" operator="equal">
      <formula>"2002 г. крайно ДТ с-до"</formula>
    </cfRule>
  </conditionalFormatting>
  <conditionalFormatting sqref="U106">
    <cfRule type="cellIs" dxfId="1603" priority="326" stopIfTrue="1" operator="equal">
      <formula>"2002 г. крайно ДТ с-до"</formula>
    </cfRule>
  </conditionalFormatting>
  <conditionalFormatting sqref="U120">
    <cfRule type="cellIs" dxfId="1602" priority="323" stopIfTrue="1" operator="lessThan">
      <formula>0</formula>
    </cfRule>
  </conditionalFormatting>
  <conditionalFormatting sqref="U100">
    <cfRule type="cellIs" dxfId="1601" priority="317" stopIfTrue="1" operator="equal">
      <formula>"2002 г. крайно ДТ с-до"</formula>
    </cfRule>
  </conditionalFormatting>
  <conditionalFormatting sqref="U103">
    <cfRule type="cellIs" dxfId="1600" priority="315" stopIfTrue="1" operator="equal">
      <formula>"2002 г. крайно ДТ с-до"</formula>
    </cfRule>
  </conditionalFormatting>
  <conditionalFormatting sqref="U106">
    <cfRule type="cellIs" dxfId="1599" priority="313" stopIfTrue="1" operator="equal">
      <formula>"2002 г. крайно ДТ с-до"</formula>
    </cfRule>
  </conditionalFormatting>
  <conditionalFormatting sqref="U111">
    <cfRule type="cellIs" dxfId="1598" priority="311" stopIfTrue="1" operator="equal">
      <formula>"2002 г. крайно ДТ с-до"</formula>
    </cfRule>
  </conditionalFormatting>
  <conditionalFormatting sqref="U109">
    <cfRule type="cellIs" dxfId="1597" priority="307" stopIfTrue="1" operator="lessThan">
      <formula>0</formula>
    </cfRule>
  </conditionalFormatting>
  <conditionalFormatting sqref="U100">
    <cfRule type="cellIs" dxfId="1596" priority="305" stopIfTrue="1" operator="equal">
      <formula>"2002 г. крайно ДТ с-до"</formula>
    </cfRule>
  </conditionalFormatting>
  <conditionalFormatting sqref="U103">
    <cfRule type="cellIs" dxfId="1595" priority="303" stopIfTrue="1" operator="equal">
      <formula>"2002 г. крайно ДТ с-до"</formula>
    </cfRule>
  </conditionalFormatting>
  <conditionalFormatting sqref="U106">
    <cfRule type="cellIs" dxfId="1594" priority="301" stopIfTrue="1" operator="equal">
      <formula>"2002 г. крайно ДТ с-до"</formula>
    </cfRule>
  </conditionalFormatting>
  <conditionalFormatting sqref="U111">
    <cfRule type="cellIs" dxfId="1593" priority="299" stopIfTrue="1" operator="equal">
      <formula>"2002 г. крайно ДТ с-до"</formula>
    </cfRule>
  </conditionalFormatting>
  <conditionalFormatting sqref="U120">
    <cfRule type="cellIs" dxfId="1592" priority="298" stopIfTrue="1" operator="lessThan">
      <formula>0</formula>
    </cfRule>
  </conditionalFormatting>
  <conditionalFormatting sqref="U109">
    <cfRule type="cellIs" dxfId="1591" priority="294" stopIfTrue="1" operator="lessThan">
      <formula>0</formula>
    </cfRule>
  </conditionalFormatting>
  <conditionalFormatting sqref="U100">
    <cfRule type="cellIs" dxfId="1590" priority="292" stopIfTrue="1" operator="equal">
      <formula>"2002 г. крайно ДТ с-до"</formula>
    </cfRule>
  </conditionalFormatting>
  <conditionalFormatting sqref="U106">
    <cfRule type="cellIs" dxfId="1589" priority="288" stopIfTrue="1" operator="equal">
      <formula>"2002 г. крайно ДТ с-до"</formula>
    </cfRule>
  </conditionalFormatting>
  <conditionalFormatting sqref="U111">
    <cfRule type="cellIs" dxfId="1588" priority="286" stopIfTrue="1" operator="equal">
      <formula>"2002 г. крайно ДТ с-до"</formula>
    </cfRule>
  </conditionalFormatting>
  <conditionalFormatting sqref="U120">
    <cfRule type="cellIs" dxfId="1587" priority="285" stopIfTrue="1" operator="lessThan">
      <formula>0</formula>
    </cfRule>
  </conditionalFormatting>
  <conditionalFormatting sqref="U106">
    <cfRule type="cellIs" dxfId="1586" priority="283" stopIfTrue="1" operator="lessThan">
      <formula>0</formula>
    </cfRule>
  </conditionalFormatting>
  <conditionalFormatting sqref="U109">
    <cfRule type="cellIs" dxfId="1585" priority="281" stopIfTrue="1" operator="lessThan">
      <formula>0</formula>
    </cfRule>
  </conditionalFormatting>
  <conditionalFormatting sqref="U103">
    <cfRule type="cellIs" dxfId="1584" priority="279" stopIfTrue="1" operator="lessThan">
      <formula>0</formula>
    </cfRule>
  </conditionalFormatting>
  <conditionalFormatting sqref="U114">
    <cfRule type="cellIs" dxfId="1583" priority="207" stopIfTrue="1" operator="equal">
      <formula>"2002 г. крайно ДТ с-до"</formula>
    </cfRule>
  </conditionalFormatting>
  <conditionalFormatting sqref="U117">
    <cfRule type="cellIs" dxfId="1582" priority="205" stopIfTrue="1" operator="equal">
      <formula>"2002 г. крайно ДТ с-до"</formula>
    </cfRule>
  </conditionalFormatting>
  <conditionalFormatting sqref="U114">
    <cfRule type="cellIs" dxfId="1581" priority="202" stopIfTrue="1" operator="equal">
      <formula>"2002 г. крайно ДТ с-до"</formula>
    </cfRule>
  </conditionalFormatting>
  <conditionalFormatting sqref="U117">
    <cfRule type="cellIs" dxfId="1580" priority="200" stopIfTrue="1" operator="equal">
      <formula>"2002 г. крайно ДТ с-до"</formula>
    </cfRule>
  </conditionalFormatting>
  <conditionalFormatting sqref="U114">
    <cfRule type="cellIs" dxfId="1579" priority="197" stopIfTrue="1" operator="equal">
      <formula>"2002 г. крайно ДТ с-до"</formula>
    </cfRule>
  </conditionalFormatting>
  <conditionalFormatting sqref="U117">
    <cfRule type="cellIs" dxfId="1578" priority="195" stopIfTrue="1" operator="equal">
      <formula>"2002 г. крайно ДТ с-до"</formula>
    </cfRule>
  </conditionalFormatting>
  <conditionalFormatting sqref="U114">
    <cfRule type="cellIs" dxfId="1577" priority="192" stopIfTrue="1" operator="equal">
      <formula>"2002 г. крайно ДТ с-до"</formula>
    </cfRule>
  </conditionalFormatting>
  <conditionalFormatting sqref="U117">
    <cfRule type="cellIs" dxfId="1576" priority="190" stopIfTrue="1" operator="equal">
      <formula>"2002 г. крайно ДТ с-до"</formula>
    </cfRule>
  </conditionalFormatting>
  <conditionalFormatting sqref="U114">
    <cfRule type="cellIs" dxfId="1575" priority="187" stopIfTrue="1" operator="equal">
      <formula>"2002 г. крайно ДТ с-до"</formula>
    </cfRule>
  </conditionalFormatting>
  <conditionalFormatting sqref="U117">
    <cfRule type="cellIs" dxfId="1574" priority="185" stopIfTrue="1" operator="equal">
      <formula>"2002 г. крайно ДТ с-до"</formula>
    </cfRule>
  </conditionalFormatting>
  <conditionalFormatting sqref="O95">
    <cfRule type="cellIs" dxfId="1573" priority="156" stopIfTrue="1" operator="equal">
      <formula>"2002 г. крайно ДТ с-до"</formula>
    </cfRule>
  </conditionalFormatting>
  <conditionalFormatting sqref="U97">
    <cfRule type="cellIs" dxfId="1572" priority="230" stopIfTrue="1" operator="equal">
      <formula>"2002 г. крайно ДТ с-до"</formula>
    </cfRule>
  </conditionalFormatting>
  <conditionalFormatting sqref="U97">
    <cfRule type="cellIs" dxfId="1571" priority="229" stopIfTrue="1" operator="equal">
      <formula>"2002 г. крайно ДТ с-до"</formula>
    </cfRule>
  </conditionalFormatting>
  <conditionalFormatting sqref="U97">
    <cfRule type="cellIs" dxfId="1570" priority="228" stopIfTrue="1" operator="equal">
      <formula>"2002 г. крайно ДТ с-до"</formula>
    </cfRule>
  </conditionalFormatting>
  <conditionalFormatting sqref="U97">
    <cfRule type="cellIs" dxfId="1569" priority="227" stopIfTrue="1" operator="equal">
      <formula>"2002 г. крайно ДТ с-до"</formula>
    </cfRule>
  </conditionalFormatting>
  <conditionalFormatting sqref="U97">
    <cfRule type="cellIs" dxfId="1568" priority="226" stopIfTrue="1" operator="equal">
      <formula>"2002 г. крайно ДТ с-до"</formula>
    </cfRule>
  </conditionalFormatting>
  <conditionalFormatting sqref="U97">
    <cfRule type="cellIs" dxfId="1567" priority="225" stopIfTrue="1" operator="equal">
      <formula>"2002 г. крайно ДТ с-до"</formula>
    </cfRule>
  </conditionalFormatting>
  <conditionalFormatting sqref="U110">
    <cfRule type="cellIs" dxfId="1566" priority="223" stopIfTrue="1" operator="equal">
      <formula>"2002 г. крайно ДТ с-до"</formula>
    </cfRule>
  </conditionalFormatting>
  <conditionalFormatting sqref="U110">
    <cfRule type="cellIs" dxfId="1565" priority="222" stopIfTrue="1" operator="equal">
      <formula>"2002 г. крайно ДТ с-до"</formula>
    </cfRule>
  </conditionalFormatting>
  <conditionalFormatting sqref="U110">
    <cfRule type="cellIs" dxfId="1564" priority="221" stopIfTrue="1" operator="equal">
      <formula>"2002 г. крайно ДТ с-до"</formula>
    </cfRule>
  </conditionalFormatting>
  <conditionalFormatting sqref="U110">
    <cfRule type="cellIs" dxfId="1563" priority="220" stopIfTrue="1" operator="equal">
      <formula>"2002 г. крайно ДТ с-до"</formula>
    </cfRule>
  </conditionalFormatting>
  <conditionalFormatting sqref="U110">
    <cfRule type="cellIs" dxfId="1562" priority="219" stopIfTrue="1" operator="lessThan">
      <formula>0</formula>
    </cfRule>
  </conditionalFormatting>
  <conditionalFormatting sqref="U117">
    <cfRule type="cellIs" dxfId="1561" priority="210" stopIfTrue="1" operator="equal">
      <formula>"2002 г. крайно ДТ с-до"</formula>
    </cfRule>
  </conditionalFormatting>
  <conditionalFormatting sqref="V110">
    <cfRule type="cellIs" dxfId="1560" priority="155" stopIfTrue="1" operator="equal">
      <formula>"2002 г. крайно ДТ с-до"</formula>
    </cfRule>
  </conditionalFormatting>
  <conditionalFormatting sqref="U121">
    <cfRule type="cellIs" dxfId="1559" priority="176" stopIfTrue="1" operator="lessThan">
      <formula>0</formula>
    </cfRule>
  </conditionalFormatting>
  <conditionalFormatting sqref="V121">
    <cfRule type="cellIs" dxfId="1558" priority="153" stopIfTrue="1" operator="equal">
      <formula>"2002 г. крайно ДТ с-до"</formula>
    </cfRule>
  </conditionalFormatting>
  <conditionalFormatting sqref="S96">
    <cfRule type="cellIs" dxfId="1557" priority="103" stopIfTrue="1" operator="equal">
      <formula>"2002 г. крайно ДТ с-до"</formula>
    </cfRule>
  </conditionalFormatting>
  <conditionalFormatting sqref="R113">
    <cfRule type="cellIs" dxfId="1556" priority="101" stopIfTrue="1" operator="equal">
      <formula>"2002 г. крайно ДТ с-до"</formula>
    </cfRule>
  </conditionalFormatting>
  <conditionalFormatting sqref="R116">
    <cfRule type="cellIs" dxfId="1555" priority="98" stopIfTrue="1" operator="equal">
      <formula>"2002 г. крайно ДТ с-до"</formula>
    </cfRule>
  </conditionalFormatting>
  <conditionalFormatting sqref="O95">
    <cfRule type="cellIs" dxfId="1554" priority="159" stopIfTrue="1" operator="equal">
      <formula>"2002 г. крайно ДТ с-до"</formula>
    </cfRule>
  </conditionalFormatting>
  <conditionalFormatting sqref="O95">
    <cfRule type="cellIs" dxfId="1553" priority="157" stopIfTrue="1" operator="equal">
      <formula>"2002 г. крайно ДТ с-до"</formula>
    </cfRule>
  </conditionalFormatting>
  <conditionalFormatting sqref="O95">
    <cfRule type="cellIs" dxfId="1552" priority="158" stopIfTrue="1" operator="equal">
      <formula>"2002 г. крайно ДТ с-до"</formula>
    </cfRule>
  </conditionalFormatting>
  <conditionalFormatting sqref="R115">
    <cfRule type="cellIs" dxfId="1551" priority="99" stopIfTrue="1" operator="equal">
      <formula>"2002 г. крайно ДТ с-до"</formula>
    </cfRule>
  </conditionalFormatting>
  <conditionalFormatting sqref="R99">
    <cfRule type="cellIs" dxfId="1550" priority="115" stopIfTrue="1" operator="equal">
      <formula>"2002 г. крайно ДТ с-до"</formula>
    </cfRule>
  </conditionalFormatting>
  <conditionalFormatting sqref="R108">
    <cfRule type="cellIs" dxfId="1549" priority="114" stopIfTrue="1" operator="equal">
      <formula>"2002 г. крайно ДТ с-до"</formula>
    </cfRule>
  </conditionalFormatting>
  <conditionalFormatting sqref="R102">
    <cfRule type="cellIs" dxfId="1548" priority="113" stopIfTrue="1" operator="equal">
      <formula>"2002 г. крайно ДТ с-до"</formula>
    </cfRule>
  </conditionalFormatting>
  <conditionalFormatting sqref="U115">
    <cfRule type="cellIs" dxfId="1547" priority="79" stopIfTrue="1" operator="equal">
      <formula>"2002 г. крайно ДТ с-до"</formula>
    </cfRule>
  </conditionalFormatting>
  <conditionalFormatting sqref="S96">
    <cfRule type="cellIs" dxfId="1546" priority="104" stopIfTrue="1" operator="equal">
      <formula>"2002 г. крайно ДТ с-до"</formula>
    </cfRule>
  </conditionalFormatting>
  <conditionalFormatting sqref="S96">
    <cfRule type="cellIs" dxfId="1545" priority="102" stopIfTrue="1" operator="equal">
      <formula>"2002 г. крайно ДТ с-до"</formula>
    </cfRule>
  </conditionalFormatting>
  <conditionalFormatting sqref="U113">
    <cfRule type="cellIs" dxfId="1544" priority="95" stopIfTrue="1" operator="equal">
      <formula>"2002 г. крайно ДТ с-до"</formula>
    </cfRule>
  </conditionalFormatting>
  <conditionalFormatting sqref="R105">
    <cfRule type="cellIs" dxfId="1543" priority="110" stopIfTrue="1" operator="equal">
      <formula>"2002 г. крайно ДТ с-до"</formula>
    </cfRule>
  </conditionalFormatting>
  <conditionalFormatting sqref="R107">
    <cfRule type="cellIs" dxfId="1542" priority="117" stopIfTrue="1" operator="equal">
      <formula>"2002 г. крайно ДТ с-до"</formula>
    </cfRule>
  </conditionalFormatting>
  <conditionalFormatting sqref="O170:P170 R170:S170">
    <cfRule type="cellIs" dxfId="1541" priority="130" stopIfTrue="1" operator="lessThan">
      <formula>0</formula>
    </cfRule>
  </conditionalFormatting>
  <conditionalFormatting sqref="O170:P170 R170:S170">
    <cfRule type="cellIs" dxfId="1540" priority="129" stopIfTrue="1" operator="lessThan">
      <formula>0</formula>
    </cfRule>
  </conditionalFormatting>
  <conditionalFormatting sqref="O167:P167 R167:S167">
    <cfRule type="cellIs" dxfId="1539" priority="127" stopIfTrue="1" operator="lessThan">
      <formula>0</formula>
    </cfRule>
  </conditionalFormatting>
  <conditionalFormatting sqref="O167:P167 R167:S167">
    <cfRule type="cellIs" dxfId="1538" priority="128" stopIfTrue="1" operator="lessThan">
      <formula>0</formula>
    </cfRule>
  </conditionalFormatting>
  <conditionalFormatting sqref="O169:P169 R169:S169">
    <cfRule type="cellIs" dxfId="1537" priority="126" stopIfTrue="1" operator="lessThan">
      <formula>0</formula>
    </cfRule>
  </conditionalFormatting>
  <conditionalFormatting sqref="O169:P169 R169:S169">
    <cfRule type="cellIs" dxfId="1536" priority="125" stopIfTrue="1" operator="lessThan">
      <formula>0</formula>
    </cfRule>
  </conditionalFormatting>
  <conditionalFormatting sqref="V111:V113">
    <cfRule type="cellIs" dxfId="1535" priority="124" stopIfTrue="1" operator="lessThan">
      <formula>0</formula>
    </cfRule>
  </conditionalFormatting>
  <conditionalFormatting sqref="V111:V113">
    <cfRule type="cellIs" dxfId="1534" priority="123" stopIfTrue="1" operator="lessThan">
      <formula>0</formula>
    </cfRule>
  </conditionalFormatting>
  <conditionalFormatting sqref="V111">
    <cfRule type="cellIs" dxfId="1533" priority="122" stopIfTrue="1" operator="notEqual">
      <formula>0</formula>
    </cfRule>
  </conditionalFormatting>
  <conditionalFormatting sqref="V112">
    <cfRule type="cellIs" dxfId="1532" priority="121" stopIfTrue="1" operator="notEqual">
      <formula>0</formula>
    </cfRule>
  </conditionalFormatting>
  <conditionalFormatting sqref="V113">
    <cfRule type="cellIs" dxfId="1531" priority="120" stopIfTrue="1" operator="notEqual">
      <formula>0</formula>
    </cfRule>
  </conditionalFormatting>
  <conditionalFormatting sqref="R106">
    <cfRule type="cellIs" dxfId="1530" priority="118" stopIfTrue="1" operator="lessThan">
      <formula>0</formula>
    </cfRule>
  </conditionalFormatting>
  <conditionalFormatting sqref="R98">
    <cfRule type="cellIs" dxfId="1529" priority="119" stopIfTrue="1" operator="equal">
      <formula>"2002 г. крайно ДТ с-до"</formula>
    </cfRule>
  </conditionalFormatting>
  <conditionalFormatting sqref="R101">
    <cfRule type="cellIs" dxfId="1528" priority="116" stopIfTrue="1" operator="equal">
      <formula>"2002 г. крайно ДТ с-до"</formula>
    </cfRule>
  </conditionalFormatting>
  <conditionalFormatting sqref="R96">
    <cfRule type="cellIs" dxfId="1527" priority="107" stopIfTrue="1" operator="equal">
      <formula>"2002 г. крайно ДТ с-до"</formula>
    </cfRule>
  </conditionalFormatting>
  <conditionalFormatting sqref="R96">
    <cfRule type="cellIs" dxfId="1526" priority="106" stopIfTrue="1" operator="equal">
      <formula>"2002 г. крайно ДТ с-до"</formula>
    </cfRule>
  </conditionalFormatting>
  <conditionalFormatting sqref="S96">
    <cfRule type="cellIs" dxfId="1525" priority="105" stopIfTrue="1" operator="equal">
      <formula>"2002 г. крайно ДТ с-до"</formula>
    </cfRule>
  </conditionalFormatting>
  <conditionalFormatting sqref="R103">
    <cfRule type="cellIs" dxfId="1524" priority="112" stopIfTrue="1" operator="lessThan">
      <formula>0</formula>
    </cfRule>
  </conditionalFormatting>
  <conditionalFormatting sqref="R104">
    <cfRule type="cellIs" dxfId="1523" priority="111" stopIfTrue="1" operator="equal">
      <formula>"2002 г. крайно ДТ с-до"</formula>
    </cfRule>
  </conditionalFormatting>
  <conditionalFormatting sqref="R96">
    <cfRule type="cellIs" dxfId="1522" priority="109" stopIfTrue="1" operator="equal">
      <formula>"2002 г. крайно ДТ с-до"</formula>
    </cfRule>
  </conditionalFormatting>
  <conditionalFormatting sqref="R96">
    <cfRule type="cellIs" dxfId="1521" priority="108" stopIfTrue="1" operator="equal">
      <formula>"2002 г. крайно ДТ с-до"</formula>
    </cfRule>
  </conditionalFormatting>
  <conditionalFormatting sqref="R118">
    <cfRule type="cellIs" dxfId="1520" priority="96" stopIfTrue="1" operator="equal">
      <formula>"2002 г. крайно ДТ с-до"</formula>
    </cfRule>
  </conditionalFormatting>
  <conditionalFormatting sqref="U116">
    <cfRule type="cellIs" dxfId="1519" priority="94" stopIfTrue="1" operator="equal">
      <formula>"2002 г. крайно ДТ с-до"</formula>
    </cfRule>
  </conditionalFormatting>
  <conditionalFormatting sqref="U115">
    <cfRule type="cellIs" dxfId="1518" priority="81" stopIfTrue="1" operator="equal">
      <formula>"2002 г. крайно ДТ с-до"</formula>
    </cfRule>
  </conditionalFormatting>
  <conditionalFormatting sqref="R119">
    <cfRule type="cellIs" dxfId="1517" priority="100" stopIfTrue="1" operator="equal">
      <formula>"2002 г. крайно ДТ с-до"</formula>
    </cfRule>
  </conditionalFormatting>
  <conditionalFormatting sqref="U112">
    <cfRule type="cellIs" dxfId="1516" priority="76" stopIfTrue="1" operator="equal">
      <formula>"2002 г. крайно ДТ с-до"</formula>
    </cfRule>
  </conditionalFormatting>
  <conditionalFormatting sqref="R112">
    <cfRule type="cellIs" dxfId="1515" priority="97" stopIfTrue="1" operator="equal">
      <formula>"2002 г. крайно ДТ с-до"</formula>
    </cfRule>
  </conditionalFormatting>
  <conditionalFormatting sqref="U115">
    <cfRule type="cellIs" dxfId="1514" priority="80" stopIfTrue="1" operator="equal">
      <formula>"2002 г. крайно ДТ с-до"</formula>
    </cfRule>
  </conditionalFormatting>
  <conditionalFormatting sqref="U112">
    <cfRule type="cellIs" dxfId="1513" priority="73" stopIfTrue="1" operator="equal">
      <formula>"2002 г. крайно ДТ с-до"</formula>
    </cfRule>
  </conditionalFormatting>
  <conditionalFormatting sqref="U126">
    <cfRule type="cellIs" dxfId="1512" priority="86" stopIfTrue="1" operator="equal">
      <formula>"2002 г. крайно ДТ с-до"</formula>
    </cfRule>
  </conditionalFormatting>
  <conditionalFormatting sqref="U128">
    <cfRule type="cellIs" dxfId="1511" priority="85" stopIfTrue="1" operator="equal">
      <formula>"2002 г. крайно ДТ с-до"</formula>
    </cfRule>
  </conditionalFormatting>
  <conditionalFormatting sqref="U112">
    <cfRule type="cellIs" dxfId="1510" priority="75" stopIfTrue="1" operator="equal">
      <formula>"2002 г. крайно ДТ с-до"</formula>
    </cfRule>
  </conditionalFormatting>
  <conditionalFormatting sqref="U115">
    <cfRule type="cellIs" dxfId="1509" priority="82" stopIfTrue="1" operator="lessThan">
      <formula>0</formula>
    </cfRule>
  </conditionalFormatting>
  <conditionalFormatting sqref="U115">
    <cfRule type="cellIs" dxfId="1508" priority="78" stopIfTrue="1" operator="equal">
      <formula>"2002 г. крайно ДТ с-до"</formula>
    </cfRule>
  </conditionalFormatting>
  <conditionalFormatting sqref="U112">
    <cfRule type="cellIs" dxfId="1507" priority="77" stopIfTrue="1" operator="lessThan">
      <formula>0</formula>
    </cfRule>
  </conditionalFormatting>
  <conditionalFormatting sqref="U112">
    <cfRule type="cellIs" dxfId="1506" priority="74" stopIfTrue="1" operator="equal">
      <formula>"2002 г. крайно ДТ с-до"</formula>
    </cfRule>
  </conditionalFormatting>
  <conditionalFormatting sqref="U130">
    <cfRule type="cellIs" dxfId="1505" priority="64" stopIfTrue="1" operator="equal">
      <formula>"2002 г. крайно ДТ с-до"</formula>
    </cfRule>
  </conditionalFormatting>
  <conditionalFormatting sqref="U129">
    <cfRule type="cellIs" dxfId="1504" priority="72" stopIfTrue="1" operator="lessThan">
      <formula>0</formula>
    </cfRule>
  </conditionalFormatting>
  <conditionalFormatting sqref="U127">
    <cfRule type="cellIs" dxfId="1503" priority="71" stopIfTrue="1" operator="lessThan">
      <formula>0</formula>
    </cfRule>
  </conditionalFormatting>
  <conditionalFormatting sqref="U127">
    <cfRule type="cellIs" dxfId="1502" priority="70" stopIfTrue="1" operator="lessThan">
      <formula>0</formula>
    </cfRule>
  </conditionalFormatting>
  <conditionalFormatting sqref="U127">
    <cfRule type="cellIs" dxfId="1501" priority="69" stopIfTrue="1" operator="notEqual">
      <formula>0</formula>
    </cfRule>
  </conditionalFormatting>
  <conditionalFormatting sqref="U125">
    <cfRule type="cellIs" dxfId="1500" priority="53" stopIfTrue="1" operator="lessThan">
      <formula>0</formula>
    </cfRule>
  </conditionalFormatting>
  <conditionalFormatting sqref="U125">
    <cfRule type="cellIs" dxfId="1499" priority="52" stopIfTrue="1" operator="lessThan">
      <formula>0</formula>
    </cfRule>
  </conditionalFormatting>
  <conditionalFormatting sqref="U125">
    <cfRule type="cellIs" dxfId="1498" priority="51" stopIfTrue="1" operator="notEqual">
      <formula>0</formula>
    </cfRule>
  </conditionalFormatting>
  <conditionalFormatting sqref="T123">
    <cfRule type="cellIs" dxfId="1497" priority="55" stopIfTrue="1" operator="equal">
      <formula>"2002 г. крайно ДТ с-до"</formula>
    </cfRule>
  </conditionalFormatting>
  <conditionalFormatting sqref="T123">
    <cfRule type="cellIs" dxfId="1496" priority="58" stopIfTrue="1" operator="equal">
      <formula>"2002 г. крайно ДТ с-до"</formula>
    </cfRule>
  </conditionalFormatting>
  <conditionalFormatting sqref="T123">
    <cfRule type="cellIs" dxfId="1495" priority="56" stopIfTrue="1" operator="equal">
      <formula>"2002 г. крайно ДТ с-до"</formula>
    </cfRule>
  </conditionalFormatting>
  <conditionalFormatting sqref="T123">
    <cfRule type="cellIs" dxfId="1494" priority="57" stopIfTrue="1" operator="equal">
      <formula>"2002 г. крайно ДТ с-до"</formula>
    </cfRule>
  </conditionalFormatting>
  <conditionalFormatting sqref="S125">
    <cfRule type="cellIs" dxfId="1493" priority="54" stopIfTrue="1" operator="lessThan">
      <formula>0</formula>
    </cfRule>
  </conditionalFormatting>
  <conditionalFormatting sqref="V114">
    <cfRule type="cellIs" dxfId="1492" priority="39" stopIfTrue="1" operator="equal">
      <formula>"2002 г. крайно ДТ с-до"</formula>
    </cfRule>
  </conditionalFormatting>
  <conditionalFormatting sqref="V114">
    <cfRule type="cellIs" dxfId="1491" priority="36" stopIfTrue="1" operator="equal">
      <formula>"2002 г. крайно ДТ с-до"</formula>
    </cfRule>
  </conditionalFormatting>
  <conditionalFormatting sqref="V114">
    <cfRule type="cellIs" dxfId="1490" priority="38" stopIfTrue="1" operator="equal">
      <formula>"2002 г. крайно ДТ с-до"</formula>
    </cfRule>
  </conditionalFormatting>
  <conditionalFormatting sqref="V114">
    <cfRule type="cellIs" dxfId="1489" priority="40" stopIfTrue="1" operator="lessThan">
      <formula>0</formula>
    </cfRule>
  </conditionalFormatting>
  <conditionalFormatting sqref="V114">
    <cfRule type="cellIs" dxfId="1488" priority="37" stopIfTrue="1" operator="equal">
      <formula>"2002 г. крайно ДТ с-до"</formula>
    </cfRule>
  </conditionalFormatting>
  <conditionalFormatting sqref="V117">
    <cfRule type="cellIs" dxfId="1487" priority="34" stopIfTrue="1" operator="equal">
      <formula>"2002 г. крайно ДТ с-до"</formula>
    </cfRule>
  </conditionalFormatting>
  <conditionalFormatting sqref="V117">
    <cfRule type="cellIs" dxfId="1486" priority="31" stopIfTrue="1" operator="equal">
      <formula>"2002 г. крайно ДТ с-до"</formula>
    </cfRule>
  </conditionalFormatting>
  <conditionalFormatting sqref="V117">
    <cfRule type="cellIs" dxfId="1485" priority="33" stopIfTrue="1" operator="equal">
      <formula>"2002 г. крайно ДТ с-до"</formula>
    </cfRule>
  </conditionalFormatting>
  <conditionalFormatting sqref="V117">
    <cfRule type="cellIs" dxfId="1484" priority="35" stopIfTrue="1" operator="lessThan">
      <formula>0</formula>
    </cfRule>
  </conditionalFormatting>
  <conditionalFormatting sqref="V117">
    <cfRule type="cellIs" dxfId="1483" priority="32" stopIfTrue="1" operator="equal">
      <formula>"2002 г. крайно ДТ с-до"</formula>
    </cfRule>
  </conditionalFormatting>
  <conditionalFormatting sqref="S131:S145 T132:U145">
    <cfRule type="cellIs" dxfId="1482" priority="30" stopIfTrue="1" operator="lessThan">
      <formula>0</formula>
    </cfRule>
  </conditionalFormatting>
  <conditionalFormatting sqref="R126:R127 O126:P127">
    <cfRule type="cellIs" dxfId="1481" priority="26" stopIfTrue="1" operator="lessThan">
      <formula>0</formula>
    </cfRule>
  </conditionalFormatting>
  <conditionalFormatting sqref="R126:R127">
    <cfRule type="cellIs" dxfId="1480" priority="25" stopIfTrue="1" operator="lessThan">
      <formula>0</formula>
    </cfRule>
  </conditionalFormatting>
  <conditionalFormatting sqref="N127">
    <cfRule type="cellIs" dxfId="1479" priority="24" stopIfTrue="1" operator="lessThan">
      <formula>0</formula>
    </cfRule>
  </conditionalFormatting>
  <conditionalFormatting sqref="N126">
    <cfRule type="cellIs" dxfId="1478" priority="23" stopIfTrue="1" operator="lessThan">
      <formula>0</formula>
    </cfRule>
  </conditionalFormatting>
  <conditionalFormatting sqref="O128:P128">
    <cfRule type="cellIs" dxfId="1477" priority="22" stopIfTrue="1" operator="lessThan">
      <formula>0</formula>
    </cfRule>
  </conditionalFormatting>
  <conditionalFormatting sqref="N128">
    <cfRule type="cellIs" dxfId="1476" priority="21" stopIfTrue="1" operator="lessThan">
      <formula>0</formula>
    </cfRule>
  </conditionalFormatting>
  <conditionalFormatting sqref="C110:K110">
    <cfRule type="cellIs" dxfId="1475" priority="3" stopIfTrue="1" operator="equal">
      <formula>"2002 г. крайно ДТ с-до"</formula>
    </cfRule>
  </conditionalFormatting>
  <conditionalFormatting sqref="C121:K121">
    <cfRule type="cellIs" dxfId="1474" priority="2" stopIfTrue="1" operator="equal">
      <formula>"2002 г. крайно ДТ с-до"</formula>
    </cfRule>
  </conditionalFormatting>
  <conditionalFormatting sqref="P96">
    <cfRule type="cellIs" dxfId="1473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'Municipal-Bal'!#REF!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17" t="str">
        <f>+'TRIAL-BALANCE'!E2:L2</f>
        <v>ОУ "ПРОФЕСОР МАРИН ДРИНОВ" М.12</v>
      </c>
      <c r="F2" s="2518"/>
      <c r="G2" s="2518"/>
      <c r="H2" s="2518"/>
      <c r="I2" s="2518"/>
      <c r="J2" s="2518"/>
      <c r="K2" s="2518"/>
      <c r="L2" s="2519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341731</v>
      </c>
      <c r="D6" s="2452"/>
      <c r="E6" s="2453"/>
      <c r="F6" s="448" t="s">
        <v>431</v>
      </c>
      <c r="G6" s="2454" t="str">
        <f>+'TRIAL-BALANCE'!G6:L6</f>
        <v xml:space="preserve">                              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 t="str">
        <f>+'TRIAL-BALANCE'!G8:H8</f>
        <v xml:space="preserve">;                             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14">
        <f>+'TRIAL-BALANCE'!K10:L10</f>
        <v>0</v>
      </c>
      <c r="L10" s="2515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115351.83</v>
      </c>
      <c r="Q14" s="51"/>
      <c r="R14" s="323">
        <v>0</v>
      </c>
      <c r="S14" s="372">
        <v>0</v>
      </c>
      <c r="T14" s="51"/>
      <c r="U14" s="323">
        <v>0</v>
      </c>
      <c r="V14" s="372">
        <v>0</v>
      </c>
      <c r="W14" s="51"/>
      <c r="X14" s="351">
        <f>+ROUND(+O14+R14+U14,2)</f>
        <v>0</v>
      </c>
      <c r="Y14" s="1609">
        <f>+ROUND(+P14+S14+V14,2)</f>
        <v>115351.83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278651.78999999998</v>
      </c>
      <c r="Q15" s="51"/>
      <c r="R15" s="323">
        <v>0</v>
      </c>
      <c r="S15" s="372">
        <v>0</v>
      </c>
      <c r="T15" s="51"/>
      <c r="U15" s="323">
        <v>0</v>
      </c>
      <c r="V15" s="372">
        <v>1589.2</v>
      </c>
      <c r="W15" s="51"/>
      <c r="X15" s="351">
        <f>+ROUND(+O15+R15+U15,2)</f>
        <v>0</v>
      </c>
      <c r="Y15" s="1609">
        <f>+ROUND(+P15+S15+V15,2)</f>
        <v>280240.99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>
        <v>70362.25</v>
      </c>
      <c r="P17" s="372">
        <v>0</v>
      </c>
      <c r="Q17" s="51"/>
      <c r="R17" s="323">
        <v>0</v>
      </c>
      <c r="S17" s="372">
        <v>0</v>
      </c>
      <c r="T17" s="51"/>
      <c r="U17" s="323">
        <v>0</v>
      </c>
      <c r="V17" s="372">
        <v>0</v>
      </c>
      <c r="W17" s="51"/>
      <c r="X17" s="351">
        <f t="shared" ref="X17:X47" si="1">+ROUND(+O17+R17+U17,2)</f>
        <v>70362.25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>
        <v>1565.53</v>
      </c>
      <c r="P18" s="372">
        <v>0</v>
      </c>
      <c r="Q18" s="51"/>
      <c r="R18" s="120">
        <v>0</v>
      </c>
      <c r="S18" s="888">
        <v>0</v>
      </c>
      <c r="T18" s="51"/>
      <c r="U18" s="120">
        <v>0</v>
      </c>
      <c r="V18" s="888">
        <v>0</v>
      </c>
      <c r="W18" s="51"/>
      <c r="X18" s="351">
        <f t="shared" si="1"/>
        <v>1565.53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>
        <v>33209.46</v>
      </c>
      <c r="P19" s="372">
        <v>0</v>
      </c>
      <c r="Q19" s="51"/>
      <c r="R19" s="120">
        <v>0</v>
      </c>
      <c r="S19" s="888">
        <v>0</v>
      </c>
      <c r="T19" s="51"/>
      <c r="U19" s="120">
        <v>0</v>
      </c>
      <c r="V19" s="888">
        <v>0</v>
      </c>
      <c r="W19" s="51"/>
      <c r="X19" s="351">
        <f t="shared" si="1"/>
        <v>33209.46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>
        <v>0</v>
      </c>
      <c r="P20" s="372">
        <v>0</v>
      </c>
      <c r="Q20" s="51"/>
      <c r="R20" s="120">
        <v>0</v>
      </c>
      <c r="S20" s="888">
        <v>0</v>
      </c>
      <c r="T20" s="51"/>
      <c r="U20" s="120">
        <v>0</v>
      </c>
      <c r="V20" s="888">
        <v>0</v>
      </c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>
        <v>17459.57</v>
      </c>
      <c r="P21" s="372">
        <v>0</v>
      </c>
      <c r="Q21" s="51"/>
      <c r="R21" s="120">
        <v>0</v>
      </c>
      <c r="S21" s="888">
        <v>0</v>
      </c>
      <c r="T21" s="51"/>
      <c r="U21" s="120">
        <v>0</v>
      </c>
      <c r="V21" s="888">
        <v>0</v>
      </c>
      <c r="W21" s="51"/>
      <c r="X21" s="351">
        <f t="shared" si="1"/>
        <v>17459.57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>
        <v>3480</v>
      </c>
      <c r="P22" s="372">
        <v>0</v>
      </c>
      <c r="Q22" s="51"/>
      <c r="R22" s="120">
        <v>0</v>
      </c>
      <c r="S22" s="888">
        <v>0</v>
      </c>
      <c r="T22" s="51"/>
      <c r="U22" s="120">
        <v>0</v>
      </c>
      <c r="V22" s="888">
        <v>0</v>
      </c>
      <c r="W22" s="51"/>
      <c r="X22" s="351">
        <f t="shared" si="1"/>
        <v>3480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>
        <v>0</v>
      </c>
      <c r="P23" s="372">
        <v>0</v>
      </c>
      <c r="Q23" s="51"/>
      <c r="R23" s="120">
        <v>0</v>
      </c>
      <c r="S23" s="888">
        <v>0</v>
      </c>
      <c r="T23" s="51"/>
      <c r="U23" s="120">
        <v>0</v>
      </c>
      <c r="V23" s="888">
        <v>0</v>
      </c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>
        <v>1411.62</v>
      </c>
      <c r="P24" s="372">
        <v>0</v>
      </c>
      <c r="Q24" s="51"/>
      <c r="R24" s="120">
        <v>0</v>
      </c>
      <c r="S24" s="888">
        <v>0</v>
      </c>
      <c r="T24" s="51"/>
      <c r="U24" s="120">
        <v>0</v>
      </c>
      <c r="V24" s="888">
        <v>0</v>
      </c>
      <c r="W24" s="51"/>
      <c r="X24" s="351">
        <f t="shared" si="1"/>
        <v>1411.62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>
        <v>0</v>
      </c>
      <c r="P25" s="372">
        <v>0</v>
      </c>
      <c r="Q25" s="51"/>
      <c r="R25" s="120">
        <v>0</v>
      </c>
      <c r="S25" s="888">
        <v>0</v>
      </c>
      <c r="T25" s="51"/>
      <c r="U25" s="120">
        <v>0</v>
      </c>
      <c r="V25" s="888">
        <v>0</v>
      </c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>
        <v>16483.54</v>
      </c>
      <c r="P26" s="372">
        <v>0</v>
      </c>
      <c r="Q26" s="51"/>
      <c r="R26" s="120">
        <v>0</v>
      </c>
      <c r="S26" s="888">
        <v>0</v>
      </c>
      <c r="T26" s="51"/>
      <c r="U26" s="120">
        <v>0</v>
      </c>
      <c r="V26" s="888">
        <v>0</v>
      </c>
      <c r="W26" s="51"/>
      <c r="X26" s="351">
        <f t="shared" si="1"/>
        <v>16483.54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>
        <v>229922.31</v>
      </c>
      <c r="P27" s="372">
        <v>0</v>
      </c>
      <c r="Q27" s="51"/>
      <c r="R27" s="120">
        <v>0</v>
      </c>
      <c r="S27" s="888">
        <v>0</v>
      </c>
      <c r="T27" s="51"/>
      <c r="U27" s="120">
        <v>0</v>
      </c>
      <c r="V27" s="888">
        <v>0</v>
      </c>
      <c r="W27" s="51"/>
      <c r="X27" s="351">
        <f t="shared" si="1"/>
        <v>229922.31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>
        <v>19204.28</v>
      </c>
      <c r="P28" s="372">
        <v>0</v>
      </c>
      <c r="Q28" s="51"/>
      <c r="R28" s="120">
        <v>0</v>
      </c>
      <c r="S28" s="888">
        <v>0</v>
      </c>
      <c r="T28" s="51"/>
      <c r="U28" s="120">
        <v>0</v>
      </c>
      <c r="V28" s="888">
        <v>0</v>
      </c>
      <c r="W28" s="51"/>
      <c r="X28" s="351">
        <f t="shared" si="1"/>
        <v>19204.28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>
        <v>344.71</v>
      </c>
      <c r="P29" s="372">
        <v>0</v>
      </c>
      <c r="Q29" s="51"/>
      <c r="R29" s="120">
        <v>0</v>
      </c>
      <c r="S29" s="888">
        <v>0</v>
      </c>
      <c r="T29" s="51"/>
      <c r="U29" s="120">
        <v>0</v>
      </c>
      <c r="V29" s="888">
        <v>0</v>
      </c>
      <c r="W29" s="51"/>
      <c r="X29" s="351">
        <f t="shared" si="1"/>
        <v>344.71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>
        <v>1074</v>
      </c>
      <c r="P30" s="372">
        <v>0</v>
      </c>
      <c r="Q30" s="51"/>
      <c r="R30" s="120">
        <v>0</v>
      </c>
      <c r="S30" s="888">
        <v>0</v>
      </c>
      <c r="T30" s="51"/>
      <c r="U30" s="120">
        <v>0</v>
      </c>
      <c r="V30" s="888">
        <v>0</v>
      </c>
      <c r="W30" s="51"/>
      <c r="X30" s="351">
        <f t="shared" si="1"/>
        <v>1074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>
        <v>0</v>
      </c>
      <c r="P31" s="372">
        <v>0</v>
      </c>
      <c r="Q31" s="51"/>
      <c r="R31" s="120">
        <v>0</v>
      </c>
      <c r="S31" s="888">
        <v>0</v>
      </c>
      <c r="T31" s="51"/>
      <c r="U31" s="120">
        <v>0</v>
      </c>
      <c r="V31" s="888">
        <v>0</v>
      </c>
      <c r="W31" s="51"/>
      <c r="X31" s="351">
        <f t="shared" si="1"/>
        <v>0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>
        <v>25</v>
      </c>
      <c r="P32" s="372">
        <v>0</v>
      </c>
      <c r="Q32" s="51"/>
      <c r="R32" s="120">
        <v>0</v>
      </c>
      <c r="S32" s="888">
        <v>0</v>
      </c>
      <c r="T32" s="51"/>
      <c r="U32" s="120">
        <v>0</v>
      </c>
      <c r="V32" s="888">
        <v>0</v>
      </c>
      <c r="W32" s="51"/>
      <c r="X32" s="351">
        <f t="shared" si="1"/>
        <v>25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>
        <v>183.06</v>
      </c>
      <c r="P33" s="372">
        <v>0</v>
      </c>
      <c r="Q33" s="51"/>
      <c r="R33" s="120">
        <v>0</v>
      </c>
      <c r="S33" s="888">
        <v>0</v>
      </c>
      <c r="T33" s="51"/>
      <c r="U33" s="120">
        <v>0</v>
      </c>
      <c r="V33" s="888">
        <v>0</v>
      </c>
      <c r="W33" s="51"/>
      <c r="X33" s="351">
        <f t="shared" si="1"/>
        <v>183.06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>
        <v>13083.21</v>
      </c>
      <c r="P34" s="372">
        <v>0</v>
      </c>
      <c r="Q34" s="51"/>
      <c r="R34" s="120">
        <v>0</v>
      </c>
      <c r="S34" s="888">
        <v>0</v>
      </c>
      <c r="T34" s="51"/>
      <c r="U34" s="120">
        <v>0</v>
      </c>
      <c r="V34" s="888">
        <v>0</v>
      </c>
      <c r="W34" s="51"/>
      <c r="X34" s="351">
        <f t="shared" si="1"/>
        <v>13083.21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>
        <v>163.80000000000001</v>
      </c>
      <c r="P35" s="372">
        <v>0</v>
      </c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163.80000000000001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>
        <v>0</v>
      </c>
      <c r="P36" s="372">
        <v>0</v>
      </c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>
        <v>0</v>
      </c>
      <c r="P37" s="372">
        <v>0</v>
      </c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0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>
        <v>8034.36</v>
      </c>
      <c r="P38" s="372">
        <v>0</v>
      </c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8034.36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>
        <v>35499.599999999999</v>
      </c>
      <c r="P39" s="372">
        <v>0</v>
      </c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35499.599999999999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>
        <v>597.12</v>
      </c>
      <c r="P40" s="372">
        <v>0</v>
      </c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597.12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>
        <v>0</v>
      </c>
      <c r="V41" s="888">
        <v>0</v>
      </c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>
        <v>0</v>
      </c>
      <c r="P42" s="372">
        <v>0</v>
      </c>
      <c r="Q42" s="51"/>
      <c r="R42" s="10">
        <v>0</v>
      </c>
      <c r="S42" s="889">
        <v>0</v>
      </c>
      <c r="T42" s="51"/>
      <c r="U42" s="120">
        <v>0</v>
      </c>
      <c r="V42" s="888">
        <v>0</v>
      </c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>
        <v>0</v>
      </c>
      <c r="P43" s="372">
        <v>0</v>
      </c>
      <c r="Q43" s="51"/>
      <c r="R43" s="120">
        <v>0</v>
      </c>
      <c r="S43" s="888">
        <v>0</v>
      </c>
      <c r="T43" s="51"/>
      <c r="U43" s="120">
        <v>0</v>
      </c>
      <c r="V43" s="888">
        <v>0</v>
      </c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>
        <v>966418.35</v>
      </c>
      <c r="P44" s="372">
        <v>0</v>
      </c>
      <c r="Q44" s="51"/>
      <c r="R44" s="120">
        <v>0</v>
      </c>
      <c r="S44" s="888">
        <v>0</v>
      </c>
      <c r="T44" s="51"/>
      <c r="U44" s="120">
        <v>0</v>
      </c>
      <c r="V44" s="888">
        <v>0</v>
      </c>
      <c r="W44" s="51"/>
      <c r="X44" s="351">
        <f t="shared" si="1"/>
        <v>966418.35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>
        <v>0</v>
      </c>
      <c r="P45" s="372">
        <v>0</v>
      </c>
      <c r="Q45" s="51"/>
      <c r="R45" s="120">
        <v>0</v>
      </c>
      <c r="S45" s="888">
        <v>0</v>
      </c>
      <c r="T45" s="51"/>
      <c r="U45" s="120">
        <v>0</v>
      </c>
      <c r="V45" s="888">
        <v>0</v>
      </c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>
        <v>6453</v>
      </c>
      <c r="P46" s="372">
        <v>0</v>
      </c>
      <c r="Q46" s="51"/>
      <c r="R46" s="120">
        <v>0</v>
      </c>
      <c r="S46" s="888">
        <v>0</v>
      </c>
      <c r="T46" s="51"/>
      <c r="U46" s="120">
        <v>0</v>
      </c>
      <c r="V46" s="888">
        <v>0</v>
      </c>
      <c r="W46" s="51"/>
      <c r="X46" s="351">
        <f t="shared" si="1"/>
        <v>6453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>
        <v>0</v>
      </c>
      <c r="P47" s="372">
        <v>0</v>
      </c>
      <c r="Q47" s="51"/>
      <c r="R47" s="120">
        <v>0</v>
      </c>
      <c r="S47" s="888">
        <v>0</v>
      </c>
      <c r="T47" s="51"/>
      <c r="U47" s="120">
        <v>0</v>
      </c>
      <c r="V47" s="888">
        <v>0</v>
      </c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>
        <v>36846.730000000003</v>
      </c>
      <c r="P48" s="890">
        <v>0</v>
      </c>
      <c r="Q48" s="51"/>
      <c r="R48" s="581">
        <v>0</v>
      </c>
      <c r="S48" s="605">
        <v>0</v>
      </c>
      <c r="T48" s="51"/>
      <c r="U48" s="120">
        <v>0</v>
      </c>
      <c r="V48" s="892">
        <v>0</v>
      </c>
      <c r="W48" s="51"/>
      <c r="X48" s="351">
        <f>+ROUND(+O48+R48+U48,2)</f>
        <v>36846.730000000003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>
        <v>11811.45</v>
      </c>
      <c r="Q49" s="51"/>
      <c r="R49" s="604">
        <v>0</v>
      </c>
      <c r="S49" s="891">
        <v>0</v>
      </c>
      <c r="T49" s="51"/>
      <c r="U49" s="960">
        <v>0</v>
      </c>
      <c r="V49" s="888">
        <v>0</v>
      </c>
      <c r="W49" s="51"/>
      <c r="X49" s="1612">
        <v>0</v>
      </c>
      <c r="Y49" s="1609">
        <f t="shared" ref="Y49:Y80" si="4">+ROUND(+P49+S49+V49,2)</f>
        <v>11811.45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>
        <v>6109.43</v>
      </c>
      <c r="P50" s="888">
        <v>0</v>
      </c>
      <c r="Q50" s="51"/>
      <c r="R50" s="120">
        <v>0</v>
      </c>
      <c r="S50" s="888">
        <v>0</v>
      </c>
      <c r="T50" s="51"/>
      <c r="U50" s="120">
        <v>0</v>
      </c>
      <c r="V50" s="888">
        <v>0</v>
      </c>
      <c r="W50" s="51"/>
      <c r="X50" s="351">
        <f t="shared" ref="X50:X81" si="5">+ROUND(+O50+R50+U50,2)</f>
        <v>6109.43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>
        <v>110589.74</v>
      </c>
      <c r="P51" s="888">
        <v>0</v>
      </c>
      <c r="Q51" s="51"/>
      <c r="R51" s="120">
        <v>0</v>
      </c>
      <c r="S51" s="888">
        <v>0</v>
      </c>
      <c r="T51" s="51"/>
      <c r="U51" s="120">
        <v>0</v>
      </c>
      <c r="V51" s="888">
        <v>0</v>
      </c>
      <c r="W51" s="51"/>
      <c r="X51" s="351">
        <f t="shared" si="5"/>
        <v>110589.74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>
        <v>45747.23</v>
      </c>
      <c r="P52" s="888">
        <v>0</v>
      </c>
      <c r="Q52" s="51"/>
      <c r="R52" s="120">
        <v>0</v>
      </c>
      <c r="S52" s="888">
        <v>0</v>
      </c>
      <c r="T52" s="51"/>
      <c r="U52" s="120">
        <v>0</v>
      </c>
      <c r="V52" s="888">
        <v>0</v>
      </c>
      <c r="W52" s="51"/>
      <c r="X52" s="351">
        <f t="shared" si="5"/>
        <v>45747.23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>
        <v>0</v>
      </c>
      <c r="P53" s="888">
        <v>0</v>
      </c>
      <c r="Q53" s="51"/>
      <c r="R53" s="120">
        <v>0</v>
      </c>
      <c r="S53" s="888">
        <v>0</v>
      </c>
      <c r="T53" s="51"/>
      <c r="U53" s="120">
        <v>0</v>
      </c>
      <c r="V53" s="888">
        <v>0</v>
      </c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>
        <v>21237.200000000001</v>
      </c>
      <c r="P54" s="888">
        <v>0</v>
      </c>
      <c r="Q54" s="51"/>
      <c r="R54" s="120">
        <v>0</v>
      </c>
      <c r="S54" s="888">
        <v>0</v>
      </c>
      <c r="T54" s="51"/>
      <c r="U54" s="120">
        <v>0</v>
      </c>
      <c r="V54" s="888">
        <v>0</v>
      </c>
      <c r="W54" s="51"/>
      <c r="X54" s="351">
        <f t="shared" si="5"/>
        <v>21237.200000000001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>
        <v>0</v>
      </c>
      <c r="P55" s="888">
        <v>0</v>
      </c>
      <c r="Q55" s="51"/>
      <c r="R55" s="120">
        <v>0</v>
      </c>
      <c r="S55" s="888">
        <v>0</v>
      </c>
      <c r="T55" s="51"/>
      <c r="U55" s="120">
        <v>0</v>
      </c>
      <c r="V55" s="888">
        <v>0</v>
      </c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>
        <v>0</v>
      </c>
      <c r="P56" s="888">
        <v>0</v>
      </c>
      <c r="Q56" s="51"/>
      <c r="R56" s="120">
        <v>0</v>
      </c>
      <c r="S56" s="888">
        <v>0</v>
      </c>
      <c r="T56" s="51"/>
      <c r="U56" s="120">
        <v>0</v>
      </c>
      <c r="V56" s="888">
        <v>0</v>
      </c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>
        <v>33728</v>
      </c>
      <c r="P57" s="888">
        <v>0</v>
      </c>
      <c r="Q57" s="51"/>
      <c r="R57" s="120">
        <v>0</v>
      </c>
      <c r="S57" s="888">
        <v>0</v>
      </c>
      <c r="T57" s="51"/>
      <c r="U57" s="120">
        <v>0</v>
      </c>
      <c r="V57" s="888">
        <v>0</v>
      </c>
      <c r="W57" s="51"/>
      <c r="X57" s="351">
        <f t="shared" si="5"/>
        <v>33728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>
        <v>840</v>
      </c>
      <c r="P58" s="888">
        <v>0</v>
      </c>
      <c r="Q58" s="51"/>
      <c r="R58" s="120">
        <v>0</v>
      </c>
      <c r="S58" s="888">
        <v>0</v>
      </c>
      <c r="T58" s="51"/>
      <c r="U58" s="120">
        <v>0</v>
      </c>
      <c r="V58" s="888">
        <v>0</v>
      </c>
      <c r="W58" s="51"/>
      <c r="X58" s="351">
        <f t="shared" si="5"/>
        <v>840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>
        <v>11162.42</v>
      </c>
      <c r="P59" s="888">
        <v>0</v>
      </c>
      <c r="Q59" s="51"/>
      <c r="R59" s="120">
        <v>0</v>
      </c>
      <c r="S59" s="888">
        <v>0</v>
      </c>
      <c r="T59" s="51"/>
      <c r="U59" s="120">
        <v>0</v>
      </c>
      <c r="V59" s="888">
        <v>0</v>
      </c>
      <c r="W59" s="51"/>
      <c r="X59" s="351">
        <f t="shared" si="5"/>
        <v>11162.42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>
        <v>0</v>
      </c>
      <c r="P60" s="888">
        <v>0</v>
      </c>
      <c r="Q60" s="51"/>
      <c r="R60" s="120">
        <v>0</v>
      </c>
      <c r="S60" s="888">
        <v>0</v>
      </c>
      <c r="T60" s="51"/>
      <c r="U60" s="120">
        <v>0</v>
      </c>
      <c r="V60" s="888">
        <v>0</v>
      </c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>
        <v>0</v>
      </c>
      <c r="P61" s="888">
        <v>0</v>
      </c>
      <c r="Q61" s="51"/>
      <c r="R61" s="120">
        <v>0</v>
      </c>
      <c r="S61" s="888">
        <v>0</v>
      </c>
      <c r="T61" s="51"/>
      <c r="U61" s="120">
        <v>0</v>
      </c>
      <c r="V61" s="888">
        <v>0</v>
      </c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>
        <v>0</v>
      </c>
      <c r="P62" s="888">
        <v>0</v>
      </c>
      <c r="Q62" s="51"/>
      <c r="R62" s="120">
        <v>0</v>
      </c>
      <c r="S62" s="888">
        <v>0</v>
      </c>
      <c r="T62" s="51"/>
      <c r="U62" s="120">
        <v>0</v>
      </c>
      <c r="V62" s="888">
        <v>0</v>
      </c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>
        <v>0</v>
      </c>
      <c r="P63" s="888">
        <v>0</v>
      </c>
      <c r="Q63" s="51"/>
      <c r="R63" s="120">
        <v>0</v>
      </c>
      <c r="S63" s="888">
        <v>0</v>
      </c>
      <c r="T63" s="51"/>
      <c r="U63" s="120">
        <v>0</v>
      </c>
      <c r="V63" s="888">
        <v>0</v>
      </c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>
        <v>0</v>
      </c>
      <c r="P64" s="888">
        <v>0</v>
      </c>
      <c r="Q64" s="51"/>
      <c r="R64" s="120">
        <v>0</v>
      </c>
      <c r="S64" s="888">
        <v>0</v>
      </c>
      <c r="T64" s="51"/>
      <c r="U64" s="120">
        <v>0</v>
      </c>
      <c r="V64" s="888">
        <v>0</v>
      </c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>
        <v>0</v>
      </c>
      <c r="P65" s="888">
        <v>0</v>
      </c>
      <c r="Q65" s="51"/>
      <c r="R65" s="120">
        <v>0</v>
      </c>
      <c r="S65" s="888">
        <v>0</v>
      </c>
      <c r="T65" s="51"/>
      <c r="U65" s="120">
        <v>0</v>
      </c>
      <c r="V65" s="888">
        <v>0</v>
      </c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>
        <v>0</v>
      </c>
      <c r="P66" s="888">
        <v>0</v>
      </c>
      <c r="Q66" s="51"/>
      <c r="R66" s="120">
        <v>0</v>
      </c>
      <c r="S66" s="888">
        <v>0</v>
      </c>
      <c r="T66" s="51"/>
      <c r="U66" s="120">
        <v>0</v>
      </c>
      <c r="V66" s="888">
        <v>0</v>
      </c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>
        <v>0</v>
      </c>
      <c r="P67" s="888">
        <v>0</v>
      </c>
      <c r="Q67" s="51"/>
      <c r="R67" s="120">
        <v>0</v>
      </c>
      <c r="S67" s="888">
        <v>0</v>
      </c>
      <c r="T67" s="51"/>
      <c r="U67" s="120">
        <v>0</v>
      </c>
      <c r="V67" s="888">
        <v>0</v>
      </c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>
        <v>0</v>
      </c>
      <c r="P68" s="888">
        <v>0</v>
      </c>
      <c r="Q68" s="51"/>
      <c r="R68" s="120">
        <v>0</v>
      </c>
      <c r="S68" s="888">
        <v>0</v>
      </c>
      <c r="T68" s="51"/>
      <c r="U68" s="120">
        <v>0</v>
      </c>
      <c r="V68" s="888">
        <v>0</v>
      </c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>
        <v>0</v>
      </c>
      <c r="P69" s="888">
        <v>0</v>
      </c>
      <c r="Q69" s="51"/>
      <c r="R69" s="120">
        <v>0</v>
      </c>
      <c r="S69" s="888">
        <v>0</v>
      </c>
      <c r="T69" s="51"/>
      <c r="U69" s="120">
        <v>0</v>
      </c>
      <c r="V69" s="888">
        <v>0</v>
      </c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>
        <v>0</v>
      </c>
      <c r="P70" s="888">
        <v>0</v>
      </c>
      <c r="Q70" s="51"/>
      <c r="R70" s="120">
        <v>0</v>
      </c>
      <c r="S70" s="888">
        <v>0</v>
      </c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>
        <v>0</v>
      </c>
      <c r="P71" s="888">
        <v>0</v>
      </c>
      <c r="Q71" s="51"/>
      <c r="R71" s="120">
        <v>0</v>
      </c>
      <c r="S71" s="888">
        <v>0</v>
      </c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>
        <v>0</v>
      </c>
      <c r="P72" s="888">
        <v>0</v>
      </c>
      <c r="Q72" s="51"/>
      <c r="R72" s="120">
        <v>0</v>
      </c>
      <c r="S72" s="888">
        <v>0</v>
      </c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>
        <v>0</v>
      </c>
      <c r="P73" s="888">
        <v>0</v>
      </c>
      <c r="Q73" s="51"/>
      <c r="R73" s="120">
        <v>0</v>
      </c>
      <c r="S73" s="888">
        <v>0</v>
      </c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>
        <v>622.45000000000005</v>
      </c>
      <c r="P74" s="888">
        <v>0</v>
      </c>
      <c r="Q74" s="51"/>
      <c r="R74" s="120">
        <v>0</v>
      </c>
      <c r="S74" s="888">
        <v>0</v>
      </c>
      <c r="T74" s="51"/>
      <c r="U74" s="960">
        <v>0</v>
      </c>
      <c r="V74" s="892">
        <v>0</v>
      </c>
      <c r="W74" s="51"/>
      <c r="X74" s="351">
        <f t="shared" si="5"/>
        <v>622.45000000000005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>
        <v>0</v>
      </c>
      <c r="P75" s="888">
        <v>0</v>
      </c>
      <c r="Q75" s="51"/>
      <c r="R75" s="120">
        <v>0</v>
      </c>
      <c r="S75" s="888">
        <v>0</v>
      </c>
      <c r="T75" s="51"/>
      <c r="U75" s="120">
        <v>0</v>
      </c>
      <c r="V75" s="888">
        <v>0</v>
      </c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>
        <v>0</v>
      </c>
      <c r="P76" s="888">
        <v>0</v>
      </c>
      <c r="Q76" s="51"/>
      <c r="R76" s="120">
        <v>0</v>
      </c>
      <c r="S76" s="888">
        <v>0</v>
      </c>
      <c r="T76" s="51"/>
      <c r="U76" s="120">
        <v>0</v>
      </c>
      <c r="V76" s="888">
        <v>0</v>
      </c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>
        <v>0</v>
      </c>
      <c r="P77" s="888">
        <v>0</v>
      </c>
      <c r="Q77" s="51"/>
      <c r="R77" s="120">
        <v>0</v>
      </c>
      <c r="S77" s="888">
        <v>0</v>
      </c>
      <c r="T77" s="51"/>
      <c r="U77" s="120">
        <v>0</v>
      </c>
      <c r="V77" s="888">
        <v>0</v>
      </c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>
        <v>0</v>
      </c>
      <c r="P78" s="888">
        <v>0</v>
      </c>
      <c r="Q78" s="51"/>
      <c r="R78" s="120">
        <v>0</v>
      </c>
      <c r="S78" s="888">
        <v>0</v>
      </c>
      <c r="T78" s="51"/>
      <c r="U78" s="120">
        <v>0</v>
      </c>
      <c r="V78" s="888">
        <v>0</v>
      </c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>
        <v>0</v>
      </c>
      <c r="P79" s="888">
        <v>0</v>
      </c>
      <c r="Q79" s="51"/>
      <c r="R79" s="120">
        <v>0</v>
      </c>
      <c r="S79" s="888">
        <v>0</v>
      </c>
      <c r="T79" s="51"/>
      <c r="U79" s="120">
        <v>0</v>
      </c>
      <c r="V79" s="888">
        <v>0</v>
      </c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>
        <v>0</v>
      </c>
      <c r="P80" s="888">
        <v>0</v>
      </c>
      <c r="Q80" s="51"/>
      <c r="R80" s="120">
        <v>0</v>
      </c>
      <c r="S80" s="888">
        <v>0</v>
      </c>
      <c r="T80" s="51"/>
      <c r="U80" s="120">
        <v>0</v>
      </c>
      <c r="V80" s="888">
        <v>0</v>
      </c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>
        <v>0</v>
      </c>
      <c r="P81" s="888">
        <v>0</v>
      </c>
      <c r="Q81" s="51"/>
      <c r="R81" s="120">
        <v>0</v>
      </c>
      <c r="S81" s="888">
        <v>0</v>
      </c>
      <c r="T81" s="51"/>
      <c r="U81" s="120">
        <v>0</v>
      </c>
      <c r="V81" s="888">
        <v>0</v>
      </c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>
        <v>0</v>
      </c>
      <c r="P82" s="888">
        <v>0</v>
      </c>
      <c r="Q82" s="51"/>
      <c r="R82" s="120">
        <v>0</v>
      </c>
      <c r="S82" s="888">
        <v>0</v>
      </c>
      <c r="T82" s="51"/>
      <c r="U82" s="120">
        <v>0</v>
      </c>
      <c r="V82" s="888">
        <v>0</v>
      </c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>
        <v>4582.8</v>
      </c>
      <c r="P83" s="888">
        <v>0</v>
      </c>
      <c r="Q83" s="51"/>
      <c r="R83" s="120">
        <v>0</v>
      </c>
      <c r="S83" s="888">
        <v>0</v>
      </c>
      <c r="T83" s="51"/>
      <c r="U83" s="120">
        <v>0</v>
      </c>
      <c r="V83" s="888">
        <v>0</v>
      </c>
      <c r="W83" s="51"/>
      <c r="X83" s="351">
        <f t="shared" si="8"/>
        <v>4582.8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>
        <v>0</v>
      </c>
      <c r="P84" s="888">
        <v>0</v>
      </c>
      <c r="Q84" s="51"/>
      <c r="R84" s="120">
        <v>0</v>
      </c>
      <c r="S84" s="888">
        <v>0</v>
      </c>
      <c r="T84" s="51"/>
      <c r="U84" s="120">
        <v>0</v>
      </c>
      <c r="V84" s="888">
        <v>0</v>
      </c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>
        <v>0</v>
      </c>
      <c r="P85" s="888">
        <v>0</v>
      </c>
      <c r="Q85" s="51"/>
      <c r="R85" s="120">
        <v>0</v>
      </c>
      <c r="S85" s="888">
        <v>0</v>
      </c>
      <c r="T85" s="51"/>
      <c r="U85" s="120">
        <v>0</v>
      </c>
      <c r="V85" s="888">
        <v>0</v>
      </c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>
        <v>0</v>
      </c>
      <c r="P86" s="888">
        <v>0</v>
      </c>
      <c r="Q86" s="51"/>
      <c r="R86" s="120">
        <v>0</v>
      </c>
      <c r="S86" s="888">
        <v>0</v>
      </c>
      <c r="T86" s="51"/>
      <c r="U86" s="120">
        <v>0</v>
      </c>
      <c r="V86" s="888">
        <v>0</v>
      </c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>
        <v>173</v>
      </c>
      <c r="P87" s="888">
        <v>0</v>
      </c>
      <c r="Q87" s="51"/>
      <c r="R87" s="120">
        <v>0</v>
      </c>
      <c r="S87" s="888">
        <v>0</v>
      </c>
      <c r="T87" s="51"/>
      <c r="U87" s="120">
        <v>0</v>
      </c>
      <c r="V87" s="888">
        <v>0</v>
      </c>
      <c r="W87" s="51"/>
      <c r="X87" s="351">
        <f t="shared" si="8"/>
        <v>173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>
        <v>0</v>
      </c>
      <c r="P88" s="888">
        <v>0</v>
      </c>
      <c r="Q88" s="51"/>
      <c r="R88" s="120">
        <v>0</v>
      </c>
      <c r="S88" s="888">
        <v>0</v>
      </c>
      <c r="T88" s="51"/>
      <c r="U88" s="120">
        <v>0</v>
      </c>
      <c r="V88" s="888">
        <v>0</v>
      </c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>
        <v>0</v>
      </c>
      <c r="P89" s="888">
        <v>0</v>
      </c>
      <c r="Q89" s="51"/>
      <c r="R89" s="120">
        <v>0</v>
      </c>
      <c r="S89" s="888">
        <v>0</v>
      </c>
      <c r="T89" s="51"/>
      <c r="U89" s="120">
        <v>0</v>
      </c>
      <c r="V89" s="888">
        <v>0</v>
      </c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>
        <v>0</v>
      </c>
      <c r="P90" s="888">
        <v>0</v>
      </c>
      <c r="Q90" s="51"/>
      <c r="R90" s="120">
        <v>0</v>
      </c>
      <c r="S90" s="888">
        <v>0</v>
      </c>
      <c r="T90" s="51"/>
      <c r="U90" s="120">
        <v>0</v>
      </c>
      <c r="V90" s="888">
        <v>0</v>
      </c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>
        <v>0</v>
      </c>
      <c r="P91" s="888">
        <v>0</v>
      </c>
      <c r="Q91" s="51"/>
      <c r="R91" s="120">
        <v>0</v>
      </c>
      <c r="S91" s="888">
        <v>0</v>
      </c>
      <c r="T91" s="51"/>
      <c r="U91" s="120">
        <v>0</v>
      </c>
      <c r="V91" s="888">
        <v>0</v>
      </c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>
        <v>0</v>
      </c>
      <c r="P92" s="888">
        <v>0</v>
      </c>
      <c r="Q92" s="51"/>
      <c r="R92" s="120">
        <v>0</v>
      </c>
      <c r="S92" s="888">
        <v>0</v>
      </c>
      <c r="T92" s="51"/>
      <c r="U92" s="120">
        <v>0</v>
      </c>
      <c r="V92" s="888">
        <v>0</v>
      </c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>
        <v>0</v>
      </c>
      <c r="P93" s="888">
        <v>0</v>
      </c>
      <c r="Q93" s="51"/>
      <c r="R93" s="120">
        <v>0</v>
      </c>
      <c r="S93" s="888">
        <v>0</v>
      </c>
      <c r="T93" s="51"/>
      <c r="U93" s="120">
        <v>0</v>
      </c>
      <c r="V93" s="888">
        <v>0</v>
      </c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>
        <v>0</v>
      </c>
      <c r="P94" s="888">
        <v>0</v>
      </c>
      <c r="Q94" s="51"/>
      <c r="R94" s="120">
        <v>0</v>
      </c>
      <c r="S94" s="888">
        <v>0</v>
      </c>
      <c r="T94" s="51"/>
      <c r="U94" s="120">
        <v>0</v>
      </c>
      <c r="V94" s="888">
        <v>0</v>
      </c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>
        <v>0</v>
      </c>
      <c r="P95" s="888">
        <v>0</v>
      </c>
      <c r="Q95" s="51"/>
      <c r="R95" s="120">
        <v>0</v>
      </c>
      <c r="S95" s="888">
        <v>0</v>
      </c>
      <c r="T95" s="51"/>
      <c r="U95" s="120">
        <v>0</v>
      </c>
      <c r="V95" s="888">
        <v>0</v>
      </c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>
        <v>0</v>
      </c>
      <c r="P96" s="888">
        <v>0</v>
      </c>
      <c r="Q96" s="51"/>
      <c r="R96" s="120">
        <v>0</v>
      </c>
      <c r="S96" s="888">
        <v>0</v>
      </c>
      <c r="T96" s="51"/>
      <c r="U96" s="120">
        <v>0</v>
      </c>
      <c r="V96" s="888">
        <v>0</v>
      </c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>
        <v>0</v>
      </c>
      <c r="P97" s="888">
        <v>0</v>
      </c>
      <c r="Q97" s="51"/>
      <c r="R97" s="120">
        <v>0</v>
      </c>
      <c r="S97" s="888">
        <v>0</v>
      </c>
      <c r="T97" s="51"/>
      <c r="U97" s="120">
        <v>0</v>
      </c>
      <c r="V97" s="888">
        <v>0</v>
      </c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>
        <v>0</v>
      </c>
      <c r="P98" s="888">
        <v>0</v>
      </c>
      <c r="Q98" s="51"/>
      <c r="R98" s="120">
        <v>0</v>
      </c>
      <c r="S98" s="888">
        <v>0</v>
      </c>
      <c r="T98" s="51"/>
      <c r="U98" s="120">
        <v>0</v>
      </c>
      <c r="V98" s="888">
        <v>0</v>
      </c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>
        <v>0</v>
      </c>
      <c r="P99" s="888">
        <v>0</v>
      </c>
      <c r="Q99" s="51"/>
      <c r="R99" s="120">
        <v>0</v>
      </c>
      <c r="S99" s="888">
        <v>0</v>
      </c>
      <c r="T99" s="51"/>
      <c r="U99" s="120">
        <v>0</v>
      </c>
      <c r="V99" s="888">
        <v>0</v>
      </c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>
        <v>0</v>
      </c>
      <c r="P100" s="888">
        <v>0</v>
      </c>
      <c r="Q100" s="51"/>
      <c r="R100" s="120">
        <v>0</v>
      </c>
      <c r="S100" s="888">
        <v>0</v>
      </c>
      <c r="T100" s="51"/>
      <c r="U100" s="120">
        <v>0</v>
      </c>
      <c r="V100" s="888">
        <v>0</v>
      </c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>
        <v>0</v>
      </c>
      <c r="P101" s="888">
        <v>0</v>
      </c>
      <c r="Q101" s="51"/>
      <c r="R101" s="120">
        <v>0</v>
      </c>
      <c r="S101" s="888">
        <v>0</v>
      </c>
      <c r="T101" s="51"/>
      <c r="U101" s="120">
        <v>0</v>
      </c>
      <c r="V101" s="888">
        <v>0</v>
      </c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>
        <v>0</v>
      </c>
      <c r="P102" s="888">
        <v>0</v>
      </c>
      <c r="Q102" s="51"/>
      <c r="R102" s="120">
        <v>0</v>
      </c>
      <c r="S102" s="888">
        <v>0</v>
      </c>
      <c r="T102" s="51"/>
      <c r="U102" s="120">
        <v>0</v>
      </c>
      <c r="V102" s="888">
        <v>0</v>
      </c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>
        <v>0</v>
      </c>
      <c r="P103" s="888">
        <v>0</v>
      </c>
      <c r="Q103" s="51"/>
      <c r="R103" s="120">
        <v>0</v>
      </c>
      <c r="S103" s="888">
        <v>0</v>
      </c>
      <c r="T103" s="51"/>
      <c r="U103" s="120">
        <v>0</v>
      </c>
      <c r="V103" s="888">
        <v>0</v>
      </c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>
        <v>0</v>
      </c>
      <c r="P104" s="888">
        <v>0</v>
      </c>
      <c r="Q104" s="51"/>
      <c r="R104" s="120">
        <v>0</v>
      </c>
      <c r="S104" s="888">
        <v>0</v>
      </c>
      <c r="T104" s="51"/>
      <c r="U104" s="120">
        <v>0</v>
      </c>
      <c r="V104" s="888">
        <v>0</v>
      </c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>
        <v>0</v>
      </c>
      <c r="P105" s="888">
        <v>0</v>
      </c>
      <c r="Q105" s="51"/>
      <c r="R105" s="120">
        <v>0</v>
      </c>
      <c r="S105" s="888">
        <v>0</v>
      </c>
      <c r="T105" s="51"/>
      <c r="U105" s="120">
        <v>0</v>
      </c>
      <c r="V105" s="888">
        <v>0</v>
      </c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>
        <v>0</v>
      </c>
      <c r="P106" s="888">
        <v>0</v>
      </c>
      <c r="Q106" s="51"/>
      <c r="R106" s="120">
        <v>0</v>
      </c>
      <c r="S106" s="888">
        <v>0</v>
      </c>
      <c r="T106" s="51"/>
      <c r="U106" s="120">
        <v>0</v>
      </c>
      <c r="V106" s="888">
        <v>0</v>
      </c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>
        <v>0</v>
      </c>
      <c r="P107" s="888">
        <v>0</v>
      </c>
      <c r="Q107" s="51"/>
      <c r="R107" s="120">
        <v>0</v>
      </c>
      <c r="S107" s="888">
        <v>0</v>
      </c>
      <c r="T107" s="51"/>
      <c r="U107" s="120">
        <v>0</v>
      </c>
      <c r="V107" s="888">
        <v>0</v>
      </c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>
        <v>0</v>
      </c>
      <c r="P108" s="888">
        <v>0</v>
      </c>
      <c r="Q108" s="51"/>
      <c r="R108" s="120">
        <v>0</v>
      </c>
      <c r="S108" s="888">
        <v>0</v>
      </c>
      <c r="T108" s="51"/>
      <c r="U108" s="120">
        <v>0</v>
      </c>
      <c r="V108" s="888">
        <v>0</v>
      </c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>
        <v>0</v>
      </c>
      <c r="P109" s="888">
        <v>0</v>
      </c>
      <c r="Q109" s="51"/>
      <c r="R109" s="120">
        <v>0</v>
      </c>
      <c r="S109" s="888">
        <v>0</v>
      </c>
      <c r="T109" s="51"/>
      <c r="U109" s="120">
        <v>0</v>
      </c>
      <c r="V109" s="888">
        <v>0</v>
      </c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>
        <v>0</v>
      </c>
      <c r="P110" s="888">
        <v>0</v>
      </c>
      <c r="Q110" s="51"/>
      <c r="R110" s="120">
        <v>0</v>
      </c>
      <c r="S110" s="888">
        <v>0</v>
      </c>
      <c r="T110" s="51"/>
      <c r="U110" s="120">
        <v>0</v>
      </c>
      <c r="V110" s="888">
        <v>0</v>
      </c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>
        <v>0</v>
      </c>
      <c r="P111" s="888">
        <v>0</v>
      </c>
      <c r="Q111" s="51"/>
      <c r="R111" s="120">
        <v>0</v>
      </c>
      <c r="S111" s="888">
        <v>0</v>
      </c>
      <c r="T111" s="51"/>
      <c r="U111" s="120">
        <v>0</v>
      </c>
      <c r="V111" s="888">
        <v>0</v>
      </c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>
        <v>0</v>
      </c>
      <c r="P112" s="888">
        <v>0</v>
      </c>
      <c r="Q112" s="51"/>
      <c r="R112" s="120">
        <v>0</v>
      </c>
      <c r="S112" s="888">
        <v>0</v>
      </c>
      <c r="T112" s="51"/>
      <c r="U112" s="120">
        <v>0</v>
      </c>
      <c r="V112" s="888">
        <v>0</v>
      </c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>
        <v>1457.82</v>
      </c>
      <c r="P113" s="888">
        <v>0</v>
      </c>
      <c r="Q113" s="51"/>
      <c r="R113" s="120">
        <v>0</v>
      </c>
      <c r="S113" s="888">
        <v>0</v>
      </c>
      <c r="T113" s="51"/>
      <c r="U113" s="120">
        <v>0</v>
      </c>
      <c r="V113" s="888">
        <v>0</v>
      </c>
      <c r="W113" s="51"/>
      <c r="X113" s="351">
        <f t="shared" si="8"/>
        <v>1457.82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>
        <v>0</v>
      </c>
      <c r="P114" s="888">
        <v>0</v>
      </c>
      <c r="Q114" s="51"/>
      <c r="R114" s="120">
        <v>0</v>
      </c>
      <c r="S114" s="888">
        <v>0</v>
      </c>
      <c r="T114" s="51"/>
      <c r="U114" s="120">
        <v>0</v>
      </c>
      <c r="V114" s="888">
        <v>0</v>
      </c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>
        <v>0</v>
      </c>
      <c r="P115" s="888">
        <v>0</v>
      </c>
      <c r="Q115" s="51"/>
      <c r="R115" s="120">
        <v>0</v>
      </c>
      <c r="S115" s="888">
        <v>0</v>
      </c>
      <c r="T115" s="51"/>
      <c r="U115" s="120">
        <v>0</v>
      </c>
      <c r="V115" s="888">
        <v>0</v>
      </c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>
        <v>0</v>
      </c>
      <c r="P116" s="888">
        <v>0</v>
      </c>
      <c r="Q116" s="51"/>
      <c r="R116" s="120">
        <v>0</v>
      </c>
      <c r="S116" s="888">
        <v>0</v>
      </c>
      <c r="T116" s="51"/>
      <c r="U116" s="120">
        <v>0</v>
      </c>
      <c r="V116" s="888">
        <v>0</v>
      </c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>
        <v>0</v>
      </c>
      <c r="P117" s="888">
        <v>0</v>
      </c>
      <c r="Q117" s="51"/>
      <c r="R117" s="120">
        <v>0</v>
      </c>
      <c r="S117" s="888">
        <v>0</v>
      </c>
      <c r="T117" s="51"/>
      <c r="U117" s="120">
        <v>0</v>
      </c>
      <c r="V117" s="888">
        <v>0</v>
      </c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>
        <v>0</v>
      </c>
      <c r="P118" s="888">
        <v>0</v>
      </c>
      <c r="Q118" s="51"/>
      <c r="R118" s="120">
        <v>0</v>
      </c>
      <c r="S118" s="888">
        <v>0</v>
      </c>
      <c r="T118" s="51"/>
      <c r="U118" s="120">
        <v>0</v>
      </c>
      <c r="V118" s="888">
        <v>0</v>
      </c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>
        <v>0</v>
      </c>
      <c r="P119" s="888">
        <v>0</v>
      </c>
      <c r="Q119" s="51"/>
      <c r="R119" s="120">
        <v>0</v>
      </c>
      <c r="S119" s="888">
        <v>0</v>
      </c>
      <c r="T119" s="51"/>
      <c r="U119" s="120">
        <v>0</v>
      </c>
      <c r="V119" s="888">
        <v>0</v>
      </c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>
        <v>0</v>
      </c>
      <c r="P120" s="888">
        <v>0</v>
      </c>
      <c r="Q120" s="51"/>
      <c r="R120" s="120">
        <v>0</v>
      </c>
      <c r="S120" s="888">
        <v>0</v>
      </c>
      <c r="T120" s="51"/>
      <c r="U120" s="120">
        <v>0</v>
      </c>
      <c r="V120" s="888">
        <v>0</v>
      </c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>
        <v>0</v>
      </c>
      <c r="P121" s="888">
        <v>0</v>
      </c>
      <c r="Q121" s="51"/>
      <c r="R121" s="120">
        <v>0</v>
      </c>
      <c r="S121" s="888">
        <v>0</v>
      </c>
      <c r="T121" s="51"/>
      <c r="U121" s="120">
        <v>0</v>
      </c>
      <c r="V121" s="888">
        <v>0</v>
      </c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>
        <v>0</v>
      </c>
      <c r="P122" s="888">
        <v>0</v>
      </c>
      <c r="Q122" s="51"/>
      <c r="R122" s="120">
        <v>0</v>
      </c>
      <c r="S122" s="888">
        <v>0</v>
      </c>
      <c r="T122" s="51"/>
      <c r="U122" s="120">
        <v>0</v>
      </c>
      <c r="V122" s="888">
        <v>0</v>
      </c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>
        <v>0</v>
      </c>
      <c r="P123" s="888">
        <v>0</v>
      </c>
      <c r="Q123" s="51"/>
      <c r="R123" s="120">
        <v>0</v>
      </c>
      <c r="S123" s="888">
        <v>0</v>
      </c>
      <c r="T123" s="51"/>
      <c r="U123" s="120">
        <v>0</v>
      </c>
      <c r="V123" s="888">
        <v>0</v>
      </c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>
        <v>0</v>
      </c>
      <c r="P124" s="888">
        <v>0</v>
      </c>
      <c r="Q124" s="51"/>
      <c r="R124" s="120">
        <v>0</v>
      </c>
      <c r="S124" s="888">
        <v>0</v>
      </c>
      <c r="T124" s="51"/>
      <c r="U124" s="120">
        <v>0</v>
      </c>
      <c r="V124" s="888">
        <v>0</v>
      </c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>
        <v>0</v>
      </c>
      <c r="P125" s="888">
        <v>0</v>
      </c>
      <c r="Q125" s="51"/>
      <c r="R125" s="120">
        <v>0</v>
      </c>
      <c r="S125" s="888">
        <v>0</v>
      </c>
      <c r="T125" s="51"/>
      <c r="U125" s="120">
        <v>0</v>
      </c>
      <c r="V125" s="888">
        <v>0</v>
      </c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>
        <v>0</v>
      </c>
      <c r="P126" s="888">
        <v>0</v>
      </c>
      <c r="Q126" s="51"/>
      <c r="R126" s="120">
        <v>0</v>
      </c>
      <c r="S126" s="888">
        <v>0</v>
      </c>
      <c r="T126" s="51"/>
      <c r="U126" s="120">
        <v>0</v>
      </c>
      <c r="V126" s="888">
        <v>0</v>
      </c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>
        <v>0</v>
      </c>
      <c r="P127" s="888">
        <v>0</v>
      </c>
      <c r="Q127" s="51"/>
      <c r="R127" s="120">
        <v>0</v>
      </c>
      <c r="S127" s="888">
        <v>0</v>
      </c>
      <c r="T127" s="51"/>
      <c r="U127" s="120">
        <v>0</v>
      </c>
      <c r="V127" s="888">
        <v>0</v>
      </c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>
        <v>0</v>
      </c>
      <c r="P128" s="888">
        <v>0</v>
      </c>
      <c r="Q128" s="51"/>
      <c r="R128" s="120">
        <v>0</v>
      </c>
      <c r="S128" s="888">
        <v>0</v>
      </c>
      <c r="T128" s="51"/>
      <c r="U128" s="120">
        <v>0</v>
      </c>
      <c r="V128" s="888">
        <v>0</v>
      </c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>
        <v>0</v>
      </c>
      <c r="P129" s="888">
        <v>0</v>
      </c>
      <c r="Q129" s="51"/>
      <c r="R129" s="120">
        <v>0</v>
      </c>
      <c r="S129" s="888">
        <v>0</v>
      </c>
      <c r="T129" s="51"/>
      <c r="U129" s="120">
        <v>0</v>
      </c>
      <c r="V129" s="888">
        <v>0</v>
      </c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>
        <v>0</v>
      </c>
      <c r="P130" s="888">
        <v>0</v>
      </c>
      <c r="Q130" s="51"/>
      <c r="R130" s="120">
        <v>0</v>
      </c>
      <c r="S130" s="888">
        <v>0</v>
      </c>
      <c r="T130" s="51"/>
      <c r="U130" s="120">
        <v>0</v>
      </c>
      <c r="V130" s="888">
        <v>0</v>
      </c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>
        <v>0</v>
      </c>
      <c r="P131" s="888">
        <v>0</v>
      </c>
      <c r="Q131" s="51"/>
      <c r="R131" s="120">
        <v>0</v>
      </c>
      <c r="S131" s="888">
        <v>0</v>
      </c>
      <c r="T131" s="51"/>
      <c r="U131" s="120">
        <v>0</v>
      </c>
      <c r="V131" s="888">
        <v>0</v>
      </c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>
        <v>0</v>
      </c>
      <c r="P132" s="888">
        <v>0</v>
      </c>
      <c r="Q132" s="51"/>
      <c r="R132" s="120">
        <v>0</v>
      </c>
      <c r="S132" s="888">
        <v>0</v>
      </c>
      <c r="T132" s="51"/>
      <c r="U132" s="120">
        <v>0</v>
      </c>
      <c r="V132" s="888">
        <v>0</v>
      </c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>
        <v>0</v>
      </c>
      <c r="P133" s="888">
        <v>0</v>
      </c>
      <c r="Q133" s="51"/>
      <c r="R133" s="120">
        <v>0</v>
      </c>
      <c r="S133" s="888">
        <v>0</v>
      </c>
      <c r="T133" s="51"/>
      <c r="U133" s="120">
        <v>0</v>
      </c>
      <c r="V133" s="888">
        <v>0</v>
      </c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>
        <v>0</v>
      </c>
      <c r="P134" s="888">
        <v>0</v>
      </c>
      <c r="Q134" s="51"/>
      <c r="R134" s="120">
        <v>0</v>
      </c>
      <c r="S134" s="888">
        <v>0</v>
      </c>
      <c r="T134" s="51"/>
      <c r="U134" s="120">
        <v>0</v>
      </c>
      <c r="V134" s="888">
        <v>0</v>
      </c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>
        <v>0</v>
      </c>
      <c r="P135" s="888">
        <v>0</v>
      </c>
      <c r="Q135" s="51"/>
      <c r="R135" s="120">
        <v>0</v>
      </c>
      <c r="S135" s="888">
        <v>0</v>
      </c>
      <c r="T135" s="51"/>
      <c r="U135" s="120">
        <v>0</v>
      </c>
      <c r="V135" s="888">
        <v>0</v>
      </c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>
        <v>0</v>
      </c>
      <c r="P136" s="888">
        <v>0</v>
      </c>
      <c r="Q136" s="51"/>
      <c r="R136" s="120">
        <v>0</v>
      </c>
      <c r="S136" s="888">
        <v>0</v>
      </c>
      <c r="T136" s="51"/>
      <c r="U136" s="120">
        <v>0</v>
      </c>
      <c r="V136" s="888">
        <v>0</v>
      </c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>
        <v>0</v>
      </c>
      <c r="P137" s="888">
        <v>0</v>
      </c>
      <c r="Q137" s="51"/>
      <c r="R137" s="120">
        <v>0</v>
      </c>
      <c r="S137" s="888">
        <v>0</v>
      </c>
      <c r="T137" s="51"/>
      <c r="U137" s="120">
        <v>0</v>
      </c>
      <c r="V137" s="888">
        <v>0</v>
      </c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>
        <v>0</v>
      </c>
      <c r="P138" s="888">
        <v>0</v>
      </c>
      <c r="Q138" s="51"/>
      <c r="R138" s="120">
        <v>0</v>
      </c>
      <c r="S138" s="888">
        <v>0</v>
      </c>
      <c r="T138" s="51"/>
      <c r="U138" s="120">
        <v>0</v>
      </c>
      <c r="V138" s="888">
        <v>0</v>
      </c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>
        <v>0</v>
      </c>
      <c r="P139" s="888">
        <v>0</v>
      </c>
      <c r="Q139" s="51"/>
      <c r="R139" s="120">
        <v>0</v>
      </c>
      <c r="S139" s="888">
        <v>0</v>
      </c>
      <c r="T139" s="51"/>
      <c r="U139" s="120">
        <v>0</v>
      </c>
      <c r="V139" s="888">
        <v>0</v>
      </c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>
        <v>0</v>
      </c>
      <c r="P140" s="888">
        <v>0</v>
      </c>
      <c r="Q140" s="51"/>
      <c r="R140" s="120">
        <v>0</v>
      </c>
      <c r="S140" s="888">
        <v>0</v>
      </c>
      <c r="T140" s="51"/>
      <c r="U140" s="120">
        <v>0</v>
      </c>
      <c r="V140" s="888">
        <v>0</v>
      </c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>
        <v>0</v>
      </c>
      <c r="P141" s="888">
        <v>0</v>
      </c>
      <c r="Q141" s="51"/>
      <c r="R141" s="120">
        <v>0</v>
      </c>
      <c r="S141" s="888">
        <v>0</v>
      </c>
      <c r="T141" s="51"/>
      <c r="U141" s="120">
        <v>0</v>
      </c>
      <c r="V141" s="888">
        <v>0</v>
      </c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>
        <v>0</v>
      </c>
      <c r="P142" s="888">
        <v>0</v>
      </c>
      <c r="Q142" s="51"/>
      <c r="R142" s="120">
        <v>0</v>
      </c>
      <c r="S142" s="888">
        <v>0</v>
      </c>
      <c r="T142" s="51"/>
      <c r="U142" s="120">
        <v>0</v>
      </c>
      <c r="V142" s="888">
        <v>0</v>
      </c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>
        <v>0</v>
      </c>
      <c r="P143" s="888">
        <v>0</v>
      </c>
      <c r="Q143" s="51"/>
      <c r="R143" s="120">
        <v>0</v>
      </c>
      <c r="S143" s="888">
        <v>0</v>
      </c>
      <c r="T143" s="51"/>
      <c r="U143" s="120">
        <v>0</v>
      </c>
      <c r="V143" s="888">
        <v>0</v>
      </c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>
        <v>0</v>
      </c>
      <c r="P144" s="888">
        <v>0</v>
      </c>
      <c r="Q144" s="51"/>
      <c r="R144" s="120">
        <v>0</v>
      </c>
      <c r="S144" s="888">
        <v>0</v>
      </c>
      <c r="T144" s="51"/>
      <c r="U144" s="120">
        <v>0</v>
      </c>
      <c r="V144" s="888">
        <v>0</v>
      </c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>
        <v>0</v>
      </c>
      <c r="P145" s="888">
        <v>0</v>
      </c>
      <c r="Q145" s="51"/>
      <c r="R145" s="120">
        <v>0</v>
      </c>
      <c r="S145" s="888">
        <v>0</v>
      </c>
      <c r="T145" s="51"/>
      <c r="U145" s="120">
        <v>0</v>
      </c>
      <c r="V145" s="888">
        <v>0</v>
      </c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>
        <v>0</v>
      </c>
      <c r="P146" s="888">
        <v>0</v>
      </c>
      <c r="Q146" s="51"/>
      <c r="R146" s="120">
        <v>0</v>
      </c>
      <c r="S146" s="888">
        <v>0</v>
      </c>
      <c r="T146" s="51"/>
      <c r="U146" s="120">
        <v>0</v>
      </c>
      <c r="V146" s="888">
        <v>0</v>
      </c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>
        <v>0</v>
      </c>
      <c r="P147" s="888">
        <v>0</v>
      </c>
      <c r="Q147" s="51"/>
      <c r="R147" s="120">
        <v>0</v>
      </c>
      <c r="S147" s="888">
        <v>0</v>
      </c>
      <c r="T147" s="51"/>
      <c r="U147" s="120">
        <v>0</v>
      </c>
      <c r="V147" s="888">
        <v>0</v>
      </c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>
        <v>0</v>
      </c>
      <c r="P148" s="888">
        <v>0</v>
      </c>
      <c r="Q148" s="51"/>
      <c r="R148" s="120">
        <v>0</v>
      </c>
      <c r="S148" s="888">
        <v>0</v>
      </c>
      <c r="T148" s="51"/>
      <c r="U148" s="120">
        <v>0</v>
      </c>
      <c r="V148" s="888">
        <v>0</v>
      </c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>
        <v>0</v>
      </c>
      <c r="P149" s="888">
        <v>0</v>
      </c>
      <c r="Q149" s="51"/>
      <c r="R149" s="120">
        <v>0</v>
      </c>
      <c r="S149" s="888">
        <v>0</v>
      </c>
      <c r="T149" s="51"/>
      <c r="U149" s="120">
        <v>0</v>
      </c>
      <c r="V149" s="888">
        <v>0</v>
      </c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>
        <v>0</v>
      </c>
      <c r="P150" s="888">
        <v>0</v>
      </c>
      <c r="Q150" s="51"/>
      <c r="R150" s="120">
        <v>0</v>
      </c>
      <c r="S150" s="888">
        <v>0</v>
      </c>
      <c r="T150" s="51"/>
      <c r="U150" s="120">
        <v>0</v>
      </c>
      <c r="V150" s="888">
        <v>0</v>
      </c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>
        <v>0</v>
      </c>
      <c r="P151" s="888">
        <v>0</v>
      </c>
      <c r="Q151" s="51"/>
      <c r="R151" s="120">
        <v>0</v>
      </c>
      <c r="S151" s="888">
        <v>0</v>
      </c>
      <c r="T151" s="51"/>
      <c r="U151" s="120">
        <v>0</v>
      </c>
      <c r="V151" s="888">
        <v>0</v>
      </c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>
        <v>0</v>
      </c>
      <c r="P152" s="888">
        <v>0</v>
      </c>
      <c r="Q152" s="51"/>
      <c r="R152" s="120">
        <v>0</v>
      </c>
      <c r="S152" s="888">
        <v>0</v>
      </c>
      <c r="T152" s="51"/>
      <c r="U152" s="120">
        <v>0</v>
      </c>
      <c r="V152" s="888">
        <v>0</v>
      </c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>
        <v>0</v>
      </c>
      <c r="P153" s="888">
        <v>0</v>
      </c>
      <c r="Q153" s="51"/>
      <c r="R153" s="120">
        <v>0</v>
      </c>
      <c r="S153" s="888">
        <v>0</v>
      </c>
      <c r="T153" s="51"/>
      <c r="U153" s="120">
        <v>0</v>
      </c>
      <c r="V153" s="888">
        <v>0</v>
      </c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>
        <v>0</v>
      </c>
      <c r="P154" s="888">
        <v>0</v>
      </c>
      <c r="Q154" s="51"/>
      <c r="R154" s="120">
        <v>0</v>
      </c>
      <c r="S154" s="888">
        <v>0</v>
      </c>
      <c r="T154" s="51"/>
      <c r="U154" s="120">
        <v>0</v>
      </c>
      <c r="V154" s="888">
        <v>0</v>
      </c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>
        <v>0</v>
      </c>
      <c r="P155" s="888">
        <v>0</v>
      </c>
      <c r="Q155" s="51"/>
      <c r="R155" s="120">
        <v>0</v>
      </c>
      <c r="S155" s="888">
        <v>0</v>
      </c>
      <c r="T155" s="51"/>
      <c r="U155" s="120">
        <v>0</v>
      </c>
      <c r="V155" s="888">
        <v>0</v>
      </c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>
        <v>0</v>
      </c>
      <c r="P156" s="888">
        <v>0</v>
      </c>
      <c r="Q156" s="51"/>
      <c r="R156" s="120">
        <v>0</v>
      </c>
      <c r="S156" s="888">
        <v>0</v>
      </c>
      <c r="T156" s="51"/>
      <c r="U156" s="120">
        <v>0</v>
      </c>
      <c r="V156" s="888">
        <v>0</v>
      </c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>
        <v>0</v>
      </c>
      <c r="P157" s="888">
        <v>0</v>
      </c>
      <c r="Q157" s="51"/>
      <c r="R157" s="120">
        <v>0</v>
      </c>
      <c r="S157" s="888">
        <v>0</v>
      </c>
      <c r="T157" s="51"/>
      <c r="U157" s="120">
        <v>0</v>
      </c>
      <c r="V157" s="888">
        <v>0</v>
      </c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>
        <v>0</v>
      </c>
      <c r="P158" s="888">
        <v>0</v>
      </c>
      <c r="Q158" s="51"/>
      <c r="R158" s="120">
        <v>0</v>
      </c>
      <c r="S158" s="888">
        <v>0</v>
      </c>
      <c r="T158" s="51"/>
      <c r="U158" s="120">
        <v>0</v>
      </c>
      <c r="V158" s="888">
        <v>0</v>
      </c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>
        <v>0</v>
      </c>
      <c r="P159" s="888">
        <v>0</v>
      </c>
      <c r="Q159" s="51"/>
      <c r="R159" s="120">
        <v>0</v>
      </c>
      <c r="S159" s="888">
        <v>0</v>
      </c>
      <c r="T159" s="51"/>
      <c r="U159" s="120">
        <v>0</v>
      </c>
      <c r="V159" s="888">
        <v>0</v>
      </c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>
        <v>0</v>
      </c>
      <c r="P160" s="888">
        <v>0</v>
      </c>
      <c r="Q160" s="51"/>
      <c r="R160" s="120">
        <v>0</v>
      </c>
      <c r="S160" s="888">
        <v>0</v>
      </c>
      <c r="T160" s="51"/>
      <c r="U160" s="120">
        <v>0</v>
      </c>
      <c r="V160" s="888">
        <v>0</v>
      </c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>
        <v>0</v>
      </c>
      <c r="P161" s="888">
        <v>0</v>
      </c>
      <c r="Q161" s="51"/>
      <c r="R161" s="120">
        <v>0</v>
      </c>
      <c r="S161" s="888">
        <v>0</v>
      </c>
      <c r="T161" s="51"/>
      <c r="U161" s="120">
        <v>0</v>
      </c>
      <c r="V161" s="888">
        <v>0</v>
      </c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>
        <v>0</v>
      </c>
      <c r="P162" s="888">
        <v>0</v>
      </c>
      <c r="Q162" s="51"/>
      <c r="R162" s="120">
        <v>0</v>
      </c>
      <c r="S162" s="888">
        <v>0</v>
      </c>
      <c r="T162" s="51"/>
      <c r="U162" s="120">
        <v>0</v>
      </c>
      <c r="V162" s="888">
        <v>0</v>
      </c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>
        <v>0</v>
      </c>
      <c r="P163" s="888">
        <v>0</v>
      </c>
      <c r="Q163" s="51"/>
      <c r="R163" s="120">
        <v>0</v>
      </c>
      <c r="S163" s="888">
        <v>0</v>
      </c>
      <c r="T163" s="51"/>
      <c r="U163" s="120">
        <v>0</v>
      </c>
      <c r="V163" s="888">
        <v>0</v>
      </c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>
        <v>0</v>
      </c>
      <c r="P164" s="888">
        <v>0</v>
      </c>
      <c r="Q164" s="51"/>
      <c r="R164" s="120">
        <v>0</v>
      </c>
      <c r="S164" s="888">
        <v>0</v>
      </c>
      <c r="T164" s="51"/>
      <c r="U164" s="120">
        <v>0</v>
      </c>
      <c r="V164" s="888">
        <v>0</v>
      </c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>
        <v>0</v>
      </c>
      <c r="P165" s="888">
        <v>0</v>
      </c>
      <c r="Q165" s="51"/>
      <c r="R165" s="120">
        <v>0</v>
      </c>
      <c r="S165" s="888">
        <v>0</v>
      </c>
      <c r="T165" s="51"/>
      <c r="U165" s="120">
        <v>0</v>
      </c>
      <c r="V165" s="888">
        <v>0</v>
      </c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>
        <v>0</v>
      </c>
      <c r="P166" s="888">
        <v>0</v>
      </c>
      <c r="Q166" s="51"/>
      <c r="R166" s="120">
        <v>0</v>
      </c>
      <c r="S166" s="888">
        <v>0</v>
      </c>
      <c r="T166" s="51"/>
      <c r="U166" s="120">
        <v>0</v>
      </c>
      <c r="V166" s="888">
        <v>0</v>
      </c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>
        <v>0</v>
      </c>
      <c r="P167" s="888">
        <v>0</v>
      </c>
      <c r="Q167" s="51"/>
      <c r="R167" s="120">
        <v>0</v>
      </c>
      <c r="S167" s="888">
        <v>0</v>
      </c>
      <c r="T167" s="51"/>
      <c r="U167" s="120">
        <v>0</v>
      </c>
      <c r="V167" s="888">
        <v>0</v>
      </c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>
        <v>0</v>
      </c>
      <c r="P168" s="888">
        <v>0</v>
      </c>
      <c r="Q168" s="51"/>
      <c r="R168" s="120">
        <v>0</v>
      </c>
      <c r="S168" s="888">
        <v>0</v>
      </c>
      <c r="T168" s="51"/>
      <c r="U168" s="120">
        <v>0</v>
      </c>
      <c r="V168" s="888">
        <v>0</v>
      </c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>
        <v>0</v>
      </c>
      <c r="P169" s="888">
        <v>0</v>
      </c>
      <c r="Q169" s="51"/>
      <c r="R169" s="120">
        <v>0</v>
      </c>
      <c r="S169" s="888">
        <v>0</v>
      </c>
      <c r="T169" s="51"/>
      <c r="U169" s="120">
        <v>0</v>
      </c>
      <c r="V169" s="888">
        <v>0</v>
      </c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>
        <v>0</v>
      </c>
      <c r="P170" s="888">
        <v>0</v>
      </c>
      <c r="Q170" s="51"/>
      <c r="R170" s="120">
        <v>0</v>
      </c>
      <c r="S170" s="888">
        <v>0</v>
      </c>
      <c r="T170" s="51"/>
      <c r="U170" s="120">
        <v>0</v>
      </c>
      <c r="V170" s="888">
        <v>0</v>
      </c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>
        <v>0</v>
      </c>
      <c r="P171" s="888">
        <v>0</v>
      </c>
      <c r="Q171" s="51"/>
      <c r="R171" s="120">
        <v>0</v>
      </c>
      <c r="S171" s="888">
        <v>0</v>
      </c>
      <c r="T171" s="51"/>
      <c r="U171" s="120">
        <v>0</v>
      </c>
      <c r="V171" s="888">
        <v>0</v>
      </c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>
        <v>0</v>
      </c>
      <c r="P172" s="888">
        <v>0</v>
      </c>
      <c r="Q172" s="51"/>
      <c r="R172" s="120">
        <v>0</v>
      </c>
      <c r="S172" s="888">
        <v>0</v>
      </c>
      <c r="T172" s="51"/>
      <c r="U172" s="120">
        <v>0</v>
      </c>
      <c r="V172" s="888">
        <v>0</v>
      </c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>
        <v>0</v>
      </c>
      <c r="P173" s="888">
        <v>0</v>
      </c>
      <c r="Q173" s="51"/>
      <c r="R173" s="120">
        <v>0</v>
      </c>
      <c r="S173" s="888">
        <v>0</v>
      </c>
      <c r="T173" s="51"/>
      <c r="U173" s="120">
        <v>0</v>
      </c>
      <c r="V173" s="888">
        <v>0</v>
      </c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>
        <v>0</v>
      </c>
      <c r="P174" s="888">
        <v>0</v>
      </c>
      <c r="Q174" s="51"/>
      <c r="R174" s="120">
        <v>0</v>
      </c>
      <c r="S174" s="888">
        <v>0</v>
      </c>
      <c r="T174" s="51"/>
      <c r="U174" s="120">
        <v>0</v>
      </c>
      <c r="V174" s="888">
        <v>0</v>
      </c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>
        <v>0</v>
      </c>
      <c r="P175" s="888">
        <v>0</v>
      </c>
      <c r="Q175" s="51"/>
      <c r="R175" s="120">
        <v>0</v>
      </c>
      <c r="S175" s="888">
        <v>0</v>
      </c>
      <c r="T175" s="51"/>
      <c r="U175" s="120">
        <v>0</v>
      </c>
      <c r="V175" s="888">
        <v>0</v>
      </c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>
        <v>0</v>
      </c>
      <c r="P176" s="888">
        <v>0</v>
      </c>
      <c r="Q176" s="51"/>
      <c r="R176" s="120">
        <v>0</v>
      </c>
      <c r="S176" s="888">
        <v>0</v>
      </c>
      <c r="T176" s="51"/>
      <c r="U176" s="120">
        <v>0</v>
      </c>
      <c r="V176" s="888">
        <v>0</v>
      </c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>
        <v>0</v>
      </c>
      <c r="P177" s="888">
        <v>0</v>
      </c>
      <c r="Q177" s="51"/>
      <c r="R177" s="120">
        <v>0</v>
      </c>
      <c r="S177" s="888">
        <v>0</v>
      </c>
      <c r="T177" s="51"/>
      <c r="U177" s="120">
        <v>0</v>
      </c>
      <c r="V177" s="888">
        <v>0</v>
      </c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>
        <v>0</v>
      </c>
      <c r="P178" s="888">
        <v>0</v>
      </c>
      <c r="Q178" s="51"/>
      <c r="R178" s="120">
        <v>0</v>
      </c>
      <c r="S178" s="888">
        <v>0</v>
      </c>
      <c r="T178" s="51"/>
      <c r="U178" s="120">
        <v>0</v>
      </c>
      <c r="V178" s="888">
        <v>0</v>
      </c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>
        <v>0</v>
      </c>
      <c r="P179" s="888">
        <v>0</v>
      </c>
      <c r="Q179" s="51"/>
      <c r="R179" s="120">
        <v>0</v>
      </c>
      <c r="S179" s="888">
        <v>0</v>
      </c>
      <c r="T179" s="51"/>
      <c r="U179" s="120">
        <v>0</v>
      </c>
      <c r="V179" s="888">
        <v>0</v>
      </c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>
        <v>0</v>
      </c>
      <c r="P180" s="888">
        <v>0</v>
      </c>
      <c r="Q180" s="51"/>
      <c r="R180" s="120">
        <v>0</v>
      </c>
      <c r="S180" s="888">
        <v>0</v>
      </c>
      <c r="T180" s="51"/>
      <c r="U180" s="120">
        <v>0</v>
      </c>
      <c r="V180" s="888">
        <v>0</v>
      </c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>
        <v>0</v>
      </c>
      <c r="P181" s="888">
        <v>0</v>
      </c>
      <c r="Q181" s="51"/>
      <c r="R181" s="120">
        <v>0</v>
      </c>
      <c r="S181" s="888">
        <v>0</v>
      </c>
      <c r="T181" s="51"/>
      <c r="U181" s="120">
        <v>0</v>
      </c>
      <c r="V181" s="888">
        <v>0</v>
      </c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>
        <v>0</v>
      </c>
      <c r="P182" s="888">
        <v>0</v>
      </c>
      <c r="Q182" s="51"/>
      <c r="R182" s="120">
        <v>0</v>
      </c>
      <c r="S182" s="888">
        <v>0</v>
      </c>
      <c r="T182" s="51"/>
      <c r="U182" s="120">
        <v>0</v>
      </c>
      <c r="V182" s="888">
        <v>0</v>
      </c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>
        <v>0</v>
      </c>
      <c r="P183" s="888">
        <v>0</v>
      </c>
      <c r="Q183" s="51"/>
      <c r="R183" s="120">
        <v>0</v>
      </c>
      <c r="S183" s="888">
        <v>0</v>
      </c>
      <c r="T183" s="51"/>
      <c r="U183" s="120">
        <v>0</v>
      </c>
      <c r="V183" s="888">
        <v>0</v>
      </c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>
        <v>0</v>
      </c>
      <c r="P184" s="888">
        <v>0</v>
      </c>
      <c r="Q184" s="51"/>
      <c r="R184" s="120">
        <v>0</v>
      </c>
      <c r="S184" s="888">
        <v>0</v>
      </c>
      <c r="T184" s="51"/>
      <c r="U184" s="120">
        <v>0</v>
      </c>
      <c r="V184" s="888">
        <v>0</v>
      </c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>
        <v>0</v>
      </c>
      <c r="P185" s="888">
        <v>0</v>
      </c>
      <c r="Q185" s="51"/>
      <c r="R185" s="120">
        <v>0</v>
      </c>
      <c r="S185" s="888">
        <v>0</v>
      </c>
      <c r="T185" s="51"/>
      <c r="U185" s="120">
        <v>0</v>
      </c>
      <c r="V185" s="888">
        <v>0</v>
      </c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>
        <v>0</v>
      </c>
      <c r="P186" s="888">
        <v>0</v>
      </c>
      <c r="Q186" s="51"/>
      <c r="R186" s="120">
        <v>0</v>
      </c>
      <c r="S186" s="888">
        <v>0</v>
      </c>
      <c r="T186" s="51"/>
      <c r="U186" s="120">
        <v>0</v>
      </c>
      <c r="V186" s="888">
        <v>0</v>
      </c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>
        <v>0</v>
      </c>
      <c r="P187" s="888">
        <v>0</v>
      </c>
      <c r="Q187" s="51"/>
      <c r="R187" s="120">
        <v>0</v>
      </c>
      <c r="S187" s="888">
        <v>0</v>
      </c>
      <c r="T187" s="51"/>
      <c r="U187" s="120">
        <v>0</v>
      </c>
      <c r="V187" s="888">
        <v>0</v>
      </c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>
        <v>0</v>
      </c>
      <c r="P188" s="888">
        <v>0</v>
      </c>
      <c r="Q188" s="51"/>
      <c r="R188" s="120">
        <v>0</v>
      </c>
      <c r="S188" s="888">
        <v>0</v>
      </c>
      <c r="T188" s="51"/>
      <c r="U188" s="120">
        <v>0</v>
      </c>
      <c r="V188" s="888">
        <v>0</v>
      </c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>
        <v>0</v>
      </c>
      <c r="P189" s="888">
        <v>0</v>
      </c>
      <c r="Q189" s="51"/>
      <c r="R189" s="120">
        <v>0</v>
      </c>
      <c r="S189" s="888">
        <v>0</v>
      </c>
      <c r="T189" s="51"/>
      <c r="U189" s="120">
        <v>0</v>
      </c>
      <c r="V189" s="888">
        <v>0</v>
      </c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>
        <v>0</v>
      </c>
      <c r="P190" s="888">
        <v>0</v>
      </c>
      <c r="Q190" s="51"/>
      <c r="R190" s="120">
        <v>0</v>
      </c>
      <c r="S190" s="888">
        <v>0</v>
      </c>
      <c r="T190" s="51"/>
      <c r="U190" s="120">
        <v>0</v>
      </c>
      <c r="V190" s="888">
        <v>0</v>
      </c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>
        <v>0</v>
      </c>
      <c r="P191" s="888">
        <v>0</v>
      </c>
      <c r="Q191" s="51"/>
      <c r="R191" s="120">
        <v>0</v>
      </c>
      <c r="S191" s="888">
        <v>0</v>
      </c>
      <c r="T191" s="51"/>
      <c r="U191" s="120">
        <v>0</v>
      </c>
      <c r="V191" s="888">
        <v>0</v>
      </c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>
        <v>0</v>
      </c>
      <c r="P192" s="888">
        <v>0</v>
      </c>
      <c r="Q192" s="51"/>
      <c r="R192" s="120">
        <v>0</v>
      </c>
      <c r="S192" s="888">
        <v>0</v>
      </c>
      <c r="T192" s="51"/>
      <c r="U192" s="120">
        <v>0</v>
      </c>
      <c r="V192" s="888">
        <v>0</v>
      </c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>
        <v>0</v>
      </c>
      <c r="P193" s="888">
        <v>0</v>
      </c>
      <c r="Q193" s="51"/>
      <c r="R193" s="120">
        <v>0</v>
      </c>
      <c r="S193" s="888">
        <v>0</v>
      </c>
      <c r="T193" s="51"/>
      <c r="U193" s="120">
        <v>0</v>
      </c>
      <c r="V193" s="888">
        <v>0</v>
      </c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>
        <v>0</v>
      </c>
      <c r="P194" s="888">
        <v>0</v>
      </c>
      <c r="Q194" s="51"/>
      <c r="R194" s="120">
        <v>0</v>
      </c>
      <c r="S194" s="888">
        <v>0</v>
      </c>
      <c r="T194" s="51"/>
      <c r="U194" s="120">
        <v>0</v>
      </c>
      <c r="V194" s="888">
        <v>0</v>
      </c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>
        <v>0</v>
      </c>
      <c r="P195" s="888">
        <v>0</v>
      </c>
      <c r="Q195" s="51"/>
      <c r="R195" s="120">
        <v>0</v>
      </c>
      <c r="S195" s="888">
        <v>0</v>
      </c>
      <c r="T195" s="51"/>
      <c r="U195" s="120">
        <v>0</v>
      </c>
      <c r="V195" s="888">
        <v>0</v>
      </c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>
        <v>0</v>
      </c>
      <c r="P196" s="888">
        <v>0</v>
      </c>
      <c r="Q196" s="51"/>
      <c r="R196" s="120">
        <v>0</v>
      </c>
      <c r="S196" s="888">
        <v>0</v>
      </c>
      <c r="T196" s="51"/>
      <c r="U196" s="120">
        <v>0</v>
      </c>
      <c r="V196" s="888">
        <v>0</v>
      </c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>
        <v>0</v>
      </c>
      <c r="P197" s="888">
        <v>0</v>
      </c>
      <c r="Q197" s="51"/>
      <c r="R197" s="120">
        <v>0</v>
      </c>
      <c r="S197" s="888">
        <v>0</v>
      </c>
      <c r="T197" s="51"/>
      <c r="U197" s="120">
        <v>0</v>
      </c>
      <c r="V197" s="888">
        <v>0</v>
      </c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>
        <v>0</v>
      </c>
      <c r="P198" s="888">
        <v>0</v>
      </c>
      <c r="Q198" s="51"/>
      <c r="R198" s="120">
        <v>0</v>
      </c>
      <c r="S198" s="888">
        <v>0</v>
      </c>
      <c r="T198" s="51"/>
      <c r="U198" s="120">
        <v>0</v>
      </c>
      <c r="V198" s="888">
        <v>0</v>
      </c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>
        <v>0</v>
      </c>
      <c r="Q199" s="51"/>
      <c r="R199" s="604">
        <v>0</v>
      </c>
      <c r="S199" s="891">
        <v>0</v>
      </c>
      <c r="T199" s="51"/>
      <c r="U199" s="960">
        <v>0</v>
      </c>
      <c r="V199" s="888">
        <v>0</v>
      </c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>
        <v>0</v>
      </c>
      <c r="Q200" s="51"/>
      <c r="R200" s="604">
        <v>0</v>
      </c>
      <c r="S200" s="891">
        <v>0</v>
      </c>
      <c r="T200" s="51"/>
      <c r="U200" s="960">
        <v>0</v>
      </c>
      <c r="V200" s="888">
        <v>0</v>
      </c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>
        <v>0</v>
      </c>
      <c r="Q201" s="51"/>
      <c r="R201" s="604">
        <v>0</v>
      </c>
      <c r="S201" s="891">
        <v>0</v>
      </c>
      <c r="T201" s="51"/>
      <c r="U201" s="960">
        <v>0</v>
      </c>
      <c r="V201" s="888">
        <v>0</v>
      </c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>
        <v>0</v>
      </c>
      <c r="Q202" s="51"/>
      <c r="R202" s="604">
        <v>0</v>
      </c>
      <c r="S202" s="891">
        <v>0</v>
      </c>
      <c r="T202" s="51"/>
      <c r="U202" s="960">
        <v>0</v>
      </c>
      <c r="V202" s="888">
        <v>0</v>
      </c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>
        <v>0</v>
      </c>
      <c r="Q204" s="51"/>
      <c r="R204" s="604">
        <v>0</v>
      </c>
      <c r="S204" s="891">
        <v>0</v>
      </c>
      <c r="T204" s="51"/>
      <c r="U204" s="960">
        <v>0</v>
      </c>
      <c r="V204" s="888">
        <v>0</v>
      </c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>
        <v>0</v>
      </c>
      <c r="Q205" s="51"/>
      <c r="R205" s="604">
        <v>0</v>
      </c>
      <c r="S205" s="891">
        <v>0</v>
      </c>
      <c r="T205" s="51"/>
      <c r="U205" s="960">
        <v>0</v>
      </c>
      <c r="V205" s="888">
        <v>0</v>
      </c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>
        <v>0</v>
      </c>
      <c r="P206" s="890">
        <v>0</v>
      </c>
      <c r="Q206" s="51"/>
      <c r="R206" s="581">
        <v>0</v>
      </c>
      <c r="S206" s="605">
        <v>0</v>
      </c>
      <c r="T206" s="51"/>
      <c r="U206" s="120">
        <v>0</v>
      </c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>
        <v>0</v>
      </c>
      <c r="P207" s="890">
        <v>0</v>
      </c>
      <c r="Q207" s="51"/>
      <c r="R207" s="581">
        <v>0</v>
      </c>
      <c r="S207" s="605">
        <v>0</v>
      </c>
      <c r="T207" s="51"/>
      <c r="U207" s="120">
        <v>0</v>
      </c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>
        <v>0</v>
      </c>
      <c r="P208" s="890">
        <v>0</v>
      </c>
      <c r="Q208" s="51"/>
      <c r="R208" s="581">
        <v>0</v>
      </c>
      <c r="S208" s="605">
        <v>0</v>
      </c>
      <c r="T208" s="51"/>
      <c r="U208" s="120">
        <v>0</v>
      </c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>
        <v>0</v>
      </c>
      <c r="Q209" s="51"/>
      <c r="R209" s="604">
        <v>0</v>
      </c>
      <c r="S209" s="891">
        <v>0</v>
      </c>
      <c r="T209" s="51"/>
      <c r="U209" s="960">
        <v>0</v>
      </c>
      <c r="V209" s="888">
        <v>0</v>
      </c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>
        <v>0</v>
      </c>
      <c r="Q210" s="51"/>
      <c r="R210" s="604">
        <v>0</v>
      </c>
      <c r="S210" s="891">
        <v>0</v>
      </c>
      <c r="T210" s="51"/>
      <c r="U210" s="960">
        <v>0</v>
      </c>
      <c r="V210" s="888">
        <v>0</v>
      </c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>
        <v>0</v>
      </c>
      <c r="Q211" s="51"/>
      <c r="R211" s="604">
        <v>0</v>
      </c>
      <c r="S211" s="891">
        <v>0</v>
      </c>
      <c r="T211" s="51"/>
      <c r="U211" s="960">
        <v>0</v>
      </c>
      <c r="V211" s="888">
        <v>0</v>
      </c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>
        <v>0</v>
      </c>
      <c r="P212" s="890">
        <v>0</v>
      </c>
      <c r="Q212" s="51"/>
      <c r="R212" s="581">
        <v>0</v>
      </c>
      <c r="S212" s="605">
        <v>0</v>
      </c>
      <c r="T212" s="51"/>
      <c r="U212" s="120">
        <v>0</v>
      </c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>
        <v>0</v>
      </c>
      <c r="Q213" s="51"/>
      <c r="R213" s="604">
        <v>0</v>
      </c>
      <c r="S213" s="891">
        <v>0</v>
      </c>
      <c r="T213" s="51"/>
      <c r="U213" s="120">
        <v>0</v>
      </c>
      <c r="V213" s="888">
        <v>0</v>
      </c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>
        <v>0</v>
      </c>
      <c r="P214" s="888">
        <v>0</v>
      </c>
      <c r="Q214" s="51"/>
      <c r="R214" s="581">
        <v>0</v>
      </c>
      <c r="S214" s="891">
        <v>0</v>
      </c>
      <c r="T214" s="51"/>
      <c r="U214" s="120">
        <v>0</v>
      </c>
      <c r="V214" s="888">
        <v>0</v>
      </c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>
        <v>0</v>
      </c>
      <c r="P215" s="888">
        <v>0</v>
      </c>
      <c r="Q215" s="51"/>
      <c r="R215" s="581">
        <v>0</v>
      </c>
      <c r="S215" s="891">
        <v>0</v>
      </c>
      <c r="T215" s="51"/>
      <c r="U215" s="120">
        <v>0</v>
      </c>
      <c r="V215" s="888">
        <v>0</v>
      </c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>
        <v>0</v>
      </c>
      <c r="P216" s="888">
        <v>0</v>
      </c>
      <c r="Q216" s="51"/>
      <c r="R216" s="581">
        <v>0</v>
      </c>
      <c r="S216" s="891">
        <v>0</v>
      </c>
      <c r="T216" s="51"/>
      <c r="U216" s="120">
        <v>0</v>
      </c>
      <c r="V216" s="888">
        <v>0</v>
      </c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>
        <v>0</v>
      </c>
      <c r="P217" s="888">
        <v>0</v>
      </c>
      <c r="Q217" s="51"/>
      <c r="R217" s="581">
        <v>0</v>
      </c>
      <c r="S217" s="891">
        <v>0</v>
      </c>
      <c r="T217" s="51"/>
      <c r="U217" s="120">
        <v>0</v>
      </c>
      <c r="V217" s="888">
        <v>0</v>
      </c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>
        <v>0</v>
      </c>
      <c r="P218" s="888">
        <v>0</v>
      </c>
      <c r="Q218" s="51"/>
      <c r="R218" s="581">
        <v>0</v>
      </c>
      <c r="S218" s="891">
        <v>0</v>
      </c>
      <c r="T218" s="51"/>
      <c r="U218" s="120">
        <v>0</v>
      </c>
      <c r="V218" s="888">
        <v>0</v>
      </c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>
        <v>0</v>
      </c>
      <c r="P219" s="888">
        <v>0</v>
      </c>
      <c r="Q219" s="51"/>
      <c r="R219" s="581">
        <v>0</v>
      </c>
      <c r="S219" s="891">
        <v>0</v>
      </c>
      <c r="T219" s="51"/>
      <c r="U219" s="120">
        <v>0</v>
      </c>
      <c r="V219" s="888">
        <v>0</v>
      </c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>
        <v>0</v>
      </c>
      <c r="P220" s="888">
        <v>0</v>
      </c>
      <c r="Q220" s="51"/>
      <c r="R220" s="581">
        <v>0</v>
      </c>
      <c r="S220" s="891">
        <v>0</v>
      </c>
      <c r="T220" s="51"/>
      <c r="U220" s="120">
        <v>0</v>
      </c>
      <c r="V220" s="888">
        <v>0</v>
      </c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>
        <v>0</v>
      </c>
      <c r="P221" s="888">
        <v>0</v>
      </c>
      <c r="Q221" s="51"/>
      <c r="R221" s="581">
        <v>0</v>
      </c>
      <c r="S221" s="891">
        <v>0</v>
      </c>
      <c r="T221" s="51"/>
      <c r="U221" s="120">
        <v>0</v>
      </c>
      <c r="V221" s="888">
        <v>0</v>
      </c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>
        <v>0</v>
      </c>
      <c r="P222" s="888">
        <v>0</v>
      </c>
      <c r="Q222" s="51"/>
      <c r="R222" s="581">
        <v>0</v>
      </c>
      <c r="S222" s="891">
        <v>0</v>
      </c>
      <c r="T222" s="51"/>
      <c r="U222" s="120">
        <v>0</v>
      </c>
      <c r="V222" s="888">
        <v>0</v>
      </c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>
        <v>0</v>
      </c>
      <c r="P223" s="888">
        <v>0</v>
      </c>
      <c r="Q223" s="51"/>
      <c r="R223" s="581">
        <v>0</v>
      </c>
      <c r="S223" s="891">
        <v>0</v>
      </c>
      <c r="T223" s="51"/>
      <c r="U223" s="120">
        <v>0</v>
      </c>
      <c r="V223" s="888">
        <v>0</v>
      </c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>
        <v>0</v>
      </c>
      <c r="P224" s="888">
        <v>0</v>
      </c>
      <c r="Q224" s="51"/>
      <c r="R224" s="581">
        <v>0</v>
      </c>
      <c r="S224" s="891">
        <v>0</v>
      </c>
      <c r="T224" s="51"/>
      <c r="U224" s="120">
        <v>0</v>
      </c>
      <c r="V224" s="888">
        <v>0</v>
      </c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>
        <v>0</v>
      </c>
      <c r="P225" s="888">
        <v>0</v>
      </c>
      <c r="Q225" s="51"/>
      <c r="R225" s="581">
        <v>0</v>
      </c>
      <c r="S225" s="891">
        <v>0</v>
      </c>
      <c r="T225" s="51"/>
      <c r="U225" s="120">
        <v>0</v>
      </c>
      <c r="V225" s="888">
        <v>0</v>
      </c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>
        <v>0</v>
      </c>
      <c r="P226" s="888">
        <v>0</v>
      </c>
      <c r="Q226" s="51"/>
      <c r="R226" s="581">
        <v>0</v>
      </c>
      <c r="S226" s="891">
        <v>0</v>
      </c>
      <c r="T226" s="51"/>
      <c r="U226" s="120">
        <v>0</v>
      </c>
      <c r="V226" s="888">
        <v>0</v>
      </c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>
        <v>0</v>
      </c>
      <c r="P227" s="888">
        <v>0</v>
      </c>
      <c r="Q227" s="51"/>
      <c r="R227" s="581">
        <v>0</v>
      </c>
      <c r="S227" s="891">
        <v>0</v>
      </c>
      <c r="T227" s="51"/>
      <c r="U227" s="120">
        <v>0</v>
      </c>
      <c r="V227" s="888">
        <v>0</v>
      </c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>
        <v>0</v>
      </c>
      <c r="P228" s="888">
        <v>0</v>
      </c>
      <c r="Q228" s="51"/>
      <c r="R228" s="581">
        <v>0</v>
      </c>
      <c r="S228" s="891">
        <v>0</v>
      </c>
      <c r="T228" s="51"/>
      <c r="U228" s="120">
        <v>0</v>
      </c>
      <c r="V228" s="888">
        <v>0</v>
      </c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>
        <v>0</v>
      </c>
      <c r="P229" s="888">
        <v>0</v>
      </c>
      <c r="Q229" s="51"/>
      <c r="R229" s="581">
        <v>0</v>
      </c>
      <c r="S229" s="891">
        <v>0</v>
      </c>
      <c r="T229" s="51"/>
      <c r="U229" s="120">
        <v>0</v>
      </c>
      <c r="V229" s="888">
        <v>0</v>
      </c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>
        <v>0</v>
      </c>
      <c r="P230" s="888">
        <v>0</v>
      </c>
      <c r="Q230" s="51"/>
      <c r="R230" s="581">
        <v>0</v>
      </c>
      <c r="S230" s="891">
        <v>0</v>
      </c>
      <c r="T230" s="51"/>
      <c r="U230" s="120">
        <v>0</v>
      </c>
      <c r="V230" s="888">
        <v>0</v>
      </c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>
        <v>0</v>
      </c>
      <c r="P231" s="888">
        <v>0</v>
      </c>
      <c r="Q231" s="51"/>
      <c r="R231" s="581">
        <v>0</v>
      </c>
      <c r="S231" s="891">
        <v>0</v>
      </c>
      <c r="T231" s="51"/>
      <c r="U231" s="120">
        <v>0</v>
      </c>
      <c r="V231" s="888">
        <v>0</v>
      </c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>
        <v>0</v>
      </c>
      <c r="P232" s="888">
        <v>0</v>
      </c>
      <c r="Q232" s="51"/>
      <c r="R232" s="581">
        <v>0</v>
      </c>
      <c r="S232" s="891">
        <v>0</v>
      </c>
      <c r="T232" s="51"/>
      <c r="U232" s="120">
        <v>0</v>
      </c>
      <c r="V232" s="888">
        <v>0</v>
      </c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>
        <v>0</v>
      </c>
      <c r="P233" s="888">
        <v>0</v>
      </c>
      <c r="Q233" s="51"/>
      <c r="R233" s="581">
        <v>0</v>
      </c>
      <c r="S233" s="891">
        <v>0</v>
      </c>
      <c r="T233" s="51"/>
      <c r="U233" s="120">
        <v>0</v>
      </c>
      <c r="V233" s="888">
        <v>0</v>
      </c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>
        <v>0</v>
      </c>
      <c r="P235" s="372">
        <v>0</v>
      </c>
      <c r="Q235" s="51"/>
      <c r="R235" s="323">
        <v>0</v>
      </c>
      <c r="S235" s="372">
        <v>0</v>
      </c>
      <c r="T235" s="51"/>
      <c r="U235" s="323">
        <v>0</v>
      </c>
      <c r="V235" s="372">
        <v>0</v>
      </c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>
        <v>0</v>
      </c>
      <c r="P236" s="888">
        <v>0</v>
      </c>
      <c r="Q236" s="51"/>
      <c r="R236" s="120">
        <v>0</v>
      </c>
      <c r="S236" s="888">
        <v>0</v>
      </c>
      <c r="T236" s="51"/>
      <c r="U236" s="120">
        <v>0</v>
      </c>
      <c r="V236" s="888">
        <v>0</v>
      </c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>
        <v>0</v>
      </c>
      <c r="P237" s="890">
        <v>0</v>
      </c>
      <c r="Q237" s="51"/>
      <c r="R237" s="120">
        <v>0</v>
      </c>
      <c r="S237" s="605">
        <v>0</v>
      </c>
      <c r="T237" s="51"/>
      <c r="U237" s="120">
        <v>0</v>
      </c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>
        <v>0</v>
      </c>
      <c r="P238" s="888">
        <v>0</v>
      </c>
      <c r="Q238" s="51"/>
      <c r="R238" s="120">
        <v>0</v>
      </c>
      <c r="S238" s="888">
        <v>0</v>
      </c>
      <c r="T238" s="51"/>
      <c r="U238" s="120">
        <v>0</v>
      </c>
      <c r="V238" s="888">
        <v>0</v>
      </c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>
        <v>0</v>
      </c>
      <c r="P239" s="888">
        <v>0</v>
      </c>
      <c r="Q239" s="51"/>
      <c r="R239" s="120">
        <v>0</v>
      </c>
      <c r="S239" s="888">
        <v>0</v>
      </c>
      <c r="T239" s="51"/>
      <c r="U239" s="120">
        <v>0</v>
      </c>
      <c r="V239" s="888">
        <v>0</v>
      </c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>
        <v>0</v>
      </c>
      <c r="P240" s="888">
        <v>0</v>
      </c>
      <c r="Q240" s="51"/>
      <c r="R240" s="581">
        <v>0</v>
      </c>
      <c r="S240" s="891">
        <v>0</v>
      </c>
      <c r="T240" s="51"/>
      <c r="U240" s="120">
        <v>0</v>
      </c>
      <c r="V240" s="888">
        <v>0</v>
      </c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>
        <v>0</v>
      </c>
      <c r="P241" s="890">
        <v>0</v>
      </c>
      <c r="Q241" s="51"/>
      <c r="R241" s="120">
        <v>0</v>
      </c>
      <c r="S241" s="605">
        <v>0</v>
      </c>
      <c r="T241" s="51"/>
      <c r="U241" s="120">
        <v>0</v>
      </c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>
        <v>0</v>
      </c>
      <c r="P242" s="888">
        <v>0</v>
      </c>
      <c r="Q242" s="51"/>
      <c r="R242" s="581">
        <v>0</v>
      </c>
      <c r="S242" s="891">
        <v>0</v>
      </c>
      <c r="T242" s="51"/>
      <c r="U242" s="120">
        <v>0</v>
      </c>
      <c r="V242" s="888">
        <v>0</v>
      </c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>
        <v>0</v>
      </c>
      <c r="P243" s="888">
        <v>0</v>
      </c>
      <c r="Q243" s="51"/>
      <c r="R243" s="581">
        <v>0</v>
      </c>
      <c r="S243" s="891">
        <v>0</v>
      </c>
      <c r="T243" s="51"/>
      <c r="U243" s="120">
        <v>0</v>
      </c>
      <c r="V243" s="888">
        <v>0</v>
      </c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>
        <v>0</v>
      </c>
      <c r="P244" s="888">
        <v>0</v>
      </c>
      <c r="Q244" s="51"/>
      <c r="R244" s="581">
        <v>0</v>
      </c>
      <c r="S244" s="891">
        <v>0</v>
      </c>
      <c r="T244" s="51"/>
      <c r="U244" s="120">
        <v>0</v>
      </c>
      <c r="V244" s="888">
        <v>0</v>
      </c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>
        <v>0</v>
      </c>
      <c r="P245" s="888">
        <v>0</v>
      </c>
      <c r="Q245" s="51"/>
      <c r="R245" s="581">
        <v>0</v>
      </c>
      <c r="S245" s="891">
        <v>0</v>
      </c>
      <c r="T245" s="51"/>
      <c r="U245" s="120">
        <v>0</v>
      </c>
      <c r="V245" s="888">
        <v>0</v>
      </c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>
        <v>0</v>
      </c>
      <c r="P246" s="888">
        <v>0</v>
      </c>
      <c r="Q246" s="51"/>
      <c r="R246" s="581">
        <v>0</v>
      </c>
      <c r="S246" s="891">
        <v>0</v>
      </c>
      <c r="T246" s="51"/>
      <c r="U246" s="120">
        <v>0</v>
      </c>
      <c r="V246" s="888">
        <v>0</v>
      </c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>
        <v>0</v>
      </c>
      <c r="P247" s="888">
        <v>0</v>
      </c>
      <c r="Q247" s="51"/>
      <c r="R247" s="581">
        <v>0</v>
      </c>
      <c r="S247" s="891">
        <v>0</v>
      </c>
      <c r="T247" s="51"/>
      <c r="U247" s="120">
        <v>0</v>
      </c>
      <c r="V247" s="888">
        <v>0</v>
      </c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>
        <v>0</v>
      </c>
      <c r="P248" s="888">
        <v>0</v>
      </c>
      <c r="Q248" s="51"/>
      <c r="R248" s="581">
        <v>0</v>
      </c>
      <c r="S248" s="891">
        <v>0</v>
      </c>
      <c r="T248" s="51"/>
      <c r="U248" s="120">
        <v>0</v>
      </c>
      <c r="V248" s="888">
        <v>0</v>
      </c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>
        <v>0</v>
      </c>
      <c r="P249" s="888">
        <v>0</v>
      </c>
      <c r="Q249" s="51"/>
      <c r="R249" s="581">
        <v>0</v>
      </c>
      <c r="S249" s="891">
        <v>0</v>
      </c>
      <c r="T249" s="51"/>
      <c r="U249" s="120">
        <v>0</v>
      </c>
      <c r="V249" s="888">
        <v>0</v>
      </c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>
        <v>0</v>
      </c>
      <c r="P250" s="888">
        <v>0</v>
      </c>
      <c r="Q250" s="51"/>
      <c r="R250" s="581">
        <v>0</v>
      </c>
      <c r="S250" s="891">
        <v>0</v>
      </c>
      <c r="T250" s="51"/>
      <c r="U250" s="120">
        <v>0</v>
      </c>
      <c r="V250" s="888">
        <v>0</v>
      </c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>
        <v>0</v>
      </c>
      <c r="P251" s="888">
        <v>0</v>
      </c>
      <c r="Q251" s="51"/>
      <c r="R251" s="581">
        <v>0</v>
      </c>
      <c r="S251" s="891">
        <v>0</v>
      </c>
      <c r="T251" s="51"/>
      <c r="U251" s="120">
        <v>0</v>
      </c>
      <c r="V251" s="888">
        <v>0</v>
      </c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>
        <v>0</v>
      </c>
      <c r="P252" s="888">
        <v>0</v>
      </c>
      <c r="Q252" s="51"/>
      <c r="R252" s="581">
        <v>0</v>
      </c>
      <c r="S252" s="891">
        <v>0</v>
      </c>
      <c r="T252" s="51"/>
      <c r="U252" s="120">
        <v>0</v>
      </c>
      <c r="V252" s="888">
        <v>0</v>
      </c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>
        <v>0</v>
      </c>
      <c r="P253" s="888">
        <v>0</v>
      </c>
      <c r="Q253" s="51"/>
      <c r="R253" s="581">
        <v>0</v>
      </c>
      <c r="S253" s="891">
        <v>0</v>
      </c>
      <c r="T253" s="51"/>
      <c r="U253" s="120">
        <v>0</v>
      </c>
      <c r="V253" s="888">
        <v>0</v>
      </c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>
        <v>0</v>
      </c>
      <c r="P254" s="888">
        <v>0</v>
      </c>
      <c r="Q254" s="51"/>
      <c r="R254" s="581">
        <v>0</v>
      </c>
      <c r="S254" s="891">
        <v>0</v>
      </c>
      <c r="T254" s="51"/>
      <c r="U254" s="120">
        <v>0</v>
      </c>
      <c r="V254" s="888">
        <v>0</v>
      </c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>
        <v>0</v>
      </c>
      <c r="P255" s="888">
        <v>0</v>
      </c>
      <c r="Q255" s="51"/>
      <c r="R255" s="581">
        <v>0</v>
      </c>
      <c r="S255" s="891">
        <v>0</v>
      </c>
      <c r="T255" s="51"/>
      <c r="U255" s="120">
        <v>0</v>
      </c>
      <c r="V255" s="888">
        <v>0</v>
      </c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>
        <v>0</v>
      </c>
      <c r="P256" s="888">
        <v>0</v>
      </c>
      <c r="Q256" s="51"/>
      <c r="R256" s="581">
        <v>0</v>
      </c>
      <c r="S256" s="891">
        <v>0</v>
      </c>
      <c r="T256" s="51"/>
      <c r="U256" s="120">
        <v>0</v>
      </c>
      <c r="V256" s="888">
        <v>0</v>
      </c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>
        <v>0</v>
      </c>
      <c r="P257" s="888">
        <v>0</v>
      </c>
      <c r="Q257" s="51"/>
      <c r="R257" s="581">
        <v>0</v>
      </c>
      <c r="S257" s="891">
        <v>0</v>
      </c>
      <c r="T257" s="51"/>
      <c r="U257" s="120">
        <v>0</v>
      </c>
      <c r="V257" s="888">
        <v>0</v>
      </c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>
        <v>0</v>
      </c>
      <c r="P258" s="888">
        <v>0</v>
      </c>
      <c r="Q258" s="51"/>
      <c r="R258" s="581">
        <v>0</v>
      </c>
      <c r="S258" s="891">
        <v>0</v>
      </c>
      <c r="T258" s="51"/>
      <c r="U258" s="120">
        <v>0</v>
      </c>
      <c r="V258" s="888">
        <v>0</v>
      </c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>
        <v>0</v>
      </c>
      <c r="P259" s="888">
        <v>0</v>
      </c>
      <c r="Q259" s="51"/>
      <c r="R259" s="581">
        <v>0</v>
      </c>
      <c r="S259" s="891">
        <v>0</v>
      </c>
      <c r="T259" s="51"/>
      <c r="U259" s="120">
        <v>0</v>
      </c>
      <c r="V259" s="888">
        <v>0</v>
      </c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>
        <v>0</v>
      </c>
      <c r="P260" s="888">
        <v>0</v>
      </c>
      <c r="Q260" s="51"/>
      <c r="R260" s="581">
        <v>0</v>
      </c>
      <c r="S260" s="891">
        <v>0</v>
      </c>
      <c r="T260" s="51"/>
      <c r="U260" s="120">
        <v>0</v>
      </c>
      <c r="V260" s="888">
        <v>0</v>
      </c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>
        <v>0</v>
      </c>
      <c r="P261" s="888">
        <v>0</v>
      </c>
      <c r="Q261" s="51"/>
      <c r="R261" s="581">
        <v>0</v>
      </c>
      <c r="S261" s="891">
        <v>0</v>
      </c>
      <c r="T261" s="51"/>
      <c r="U261" s="120">
        <v>0</v>
      </c>
      <c r="V261" s="888">
        <v>0</v>
      </c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>
        <v>0</v>
      </c>
      <c r="P262" s="888">
        <v>0</v>
      </c>
      <c r="Q262" s="51"/>
      <c r="R262" s="581">
        <v>0</v>
      </c>
      <c r="S262" s="891">
        <v>0</v>
      </c>
      <c r="T262" s="51"/>
      <c r="U262" s="120">
        <v>0</v>
      </c>
      <c r="V262" s="888">
        <v>0</v>
      </c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>
        <v>0</v>
      </c>
      <c r="P263" s="888">
        <v>0</v>
      </c>
      <c r="Q263" s="51"/>
      <c r="R263" s="581">
        <v>0</v>
      </c>
      <c r="S263" s="891">
        <v>0</v>
      </c>
      <c r="T263" s="51"/>
      <c r="U263" s="120">
        <v>0</v>
      </c>
      <c r="V263" s="888">
        <v>0</v>
      </c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>
        <v>0</v>
      </c>
      <c r="P264" s="888">
        <v>0</v>
      </c>
      <c r="Q264" s="51"/>
      <c r="R264" s="581">
        <v>0</v>
      </c>
      <c r="S264" s="891">
        <v>0</v>
      </c>
      <c r="T264" s="51"/>
      <c r="U264" s="120">
        <v>0</v>
      </c>
      <c r="V264" s="888">
        <v>0</v>
      </c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>
        <v>0</v>
      </c>
      <c r="P265" s="888">
        <v>0</v>
      </c>
      <c r="Q265" s="51"/>
      <c r="R265" s="581">
        <v>0</v>
      </c>
      <c r="S265" s="891">
        <v>0</v>
      </c>
      <c r="T265" s="51"/>
      <c r="U265" s="120">
        <v>0</v>
      </c>
      <c r="V265" s="888">
        <v>0</v>
      </c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>
        <v>0</v>
      </c>
      <c r="P266" s="888">
        <v>0</v>
      </c>
      <c r="Q266" s="51"/>
      <c r="R266" s="581">
        <v>0</v>
      </c>
      <c r="S266" s="891">
        <v>0</v>
      </c>
      <c r="T266" s="51"/>
      <c r="U266" s="120">
        <v>0</v>
      </c>
      <c r="V266" s="888">
        <v>0</v>
      </c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>
        <v>0</v>
      </c>
      <c r="P267" s="888">
        <v>0</v>
      </c>
      <c r="Q267" s="51"/>
      <c r="R267" s="581">
        <v>0</v>
      </c>
      <c r="S267" s="891">
        <v>0</v>
      </c>
      <c r="T267" s="51"/>
      <c r="U267" s="120">
        <v>0</v>
      </c>
      <c r="V267" s="888">
        <v>0</v>
      </c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>
        <v>0</v>
      </c>
      <c r="P268" s="888">
        <v>0</v>
      </c>
      <c r="Q268" s="51"/>
      <c r="R268" s="581">
        <v>0</v>
      </c>
      <c r="S268" s="891">
        <v>0</v>
      </c>
      <c r="T268" s="51"/>
      <c r="U268" s="120">
        <v>0</v>
      </c>
      <c r="V268" s="888">
        <v>0</v>
      </c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>
        <v>0</v>
      </c>
      <c r="P269" s="888">
        <v>0</v>
      </c>
      <c r="Q269" s="51"/>
      <c r="R269" s="581">
        <v>0</v>
      </c>
      <c r="S269" s="891">
        <v>0</v>
      </c>
      <c r="T269" s="51"/>
      <c r="U269" s="120">
        <v>0</v>
      </c>
      <c r="V269" s="888">
        <v>0</v>
      </c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>
        <v>0</v>
      </c>
      <c r="P270" s="888">
        <v>0</v>
      </c>
      <c r="Q270" s="51"/>
      <c r="R270" s="581">
        <v>0</v>
      </c>
      <c r="S270" s="891">
        <v>0</v>
      </c>
      <c r="T270" s="51"/>
      <c r="U270" s="120">
        <v>0</v>
      </c>
      <c r="V270" s="888">
        <v>0</v>
      </c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>
        <v>0</v>
      </c>
      <c r="P271" s="888">
        <v>0</v>
      </c>
      <c r="Q271" s="51"/>
      <c r="R271" s="581">
        <v>0</v>
      </c>
      <c r="S271" s="891">
        <v>0</v>
      </c>
      <c r="T271" s="51"/>
      <c r="U271" s="120">
        <v>0</v>
      </c>
      <c r="V271" s="888">
        <v>0</v>
      </c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>
        <v>0</v>
      </c>
      <c r="P272" s="888">
        <v>0</v>
      </c>
      <c r="Q272" s="51"/>
      <c r="R272" s="581">
        <v>0</v>
      </c>
      <c r="S272" s="891">
        <v>0</v>
      </c>
      <c r="T272" s="51"/>
      <c r="U272" s="120">
        <v>0</v>
      </c>
      <c r="V272" s="888">
        <v>0</v>
      </c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>
        <v>0</v>
      </c>
      <c r="P274" s="888">
        <v>0</v>
      </c>
      <c r="Q274" s="51"/>
      <c r="R274" s="581">
        <v>0</v>
      </c>
      <c r="S274" s="891">
        <v>0</v>
      </c>
      <c r="T274" s="51"/>
      <c r="U274" s="120">
        <v>0</v>
      </c>
      <c r="V274" s="888">
        <v>0</v>
      </c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>
        <v>0</v>
      </c>
      <c r="P275" s="888">
        <v>0</v>
      </c>
      <c r="Q275" s="51"/>
      <c r="R275" s="581">
        <v>0</v>
      </c>
      <c r="S275" s="891">
        <v>0</v>
      </c>
      <c r="T275" s="51"/>
      <c r="U275" s="120">
        <v>0</v>
      </c>
      <c r="V275" s="888">
        <v>0</v>
      </c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>
        <v>0</v>
      </c>
      <c r="P276" s="888">
        <v>0</v>
      </c>
      <c r="Q276" s="51"/>
      <c r="R276" s="581">
        <v>0</v>
      </c>
      <c r="S276" s="891">
        <v>0</v>
      </c>
      <c r="T276" s="51"/>
      <c r="U276" s="120">
        <v>0</v>
      </c>
      <c r="V276" s="888">
        <v>0</v>
      </c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>
        <v>0</v>
      </c>
      <c r="P277" s="888">
        <v>0</v>
      </c>
      <c r="Q277" s="51"/>
      <c r="R277" s="581">
        <v>0</v>
      </c>
      <c r="S277" s="891">
        <v>0</v>
      </c>
      <c r="T277" s="51"/>
      <c r="U277" s="120">
        <v>0</v>
      </c>
      <c r="V277" s="888">
        <v>0</v>
      </c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>
        <v>0</v>
      </c>
      <c r="P278" s="888">
        <v>0</v>
      </c>
      <c r="Q278" s="51"/>
      <c r="R278" s="581">
        <v>0</v>
      </c>
      <c r="S278" s="891">
        <v>0</v>
      </c>
      <c r="T278" s="51"/>
      <c r="U278" s="120">
        <v>0</v>
      </c>
      <c r="V278" s="888">
        <v>0</v>
      </c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>
        <v>0</v>
      </c>
      <c r="P279" s="888">
        <v>0</v>
      </c>
      <c r="Q279" s="51"/>
      <c r="R279" s="581">
        <v>0</v>
      </c>
      <c r="S279" s="891">
        <v>0</v>
      </c>
      <c r="T279" s="51"/>
      <c r="U279" s="120">
        <v>0</v>
      </c>
      <c r="V279" s="888">
        <v>0</v>
      </c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>
        <v>0</v>
      </c>
      <c r="P280" s="888">
        <v>0</v>
      </c>
      <c r="Q280" s="51"/>
      <c r="R280" s="581">
        <v>0</v>
      </c>
      <c r="S280" s="891">
        <v>0</v>
      </c>
      <c r="T280" s="51"/>
      <c r="U280" s="120">
        <v>0</v>
      </c>
      <c r="V280" s="888">
        <v>0</v>
      </c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>
        <v>0</v>
      </c>
      <c r="P281" s="888">
        <v>0</v>
      </c>
      <c r="Q281" s="51"/>
      <c r="R281" s="581">
        <v>0</v>
      </c>
      <c r="S281" s="891">
        <v>0</v>
      </c>
      <c r="T281" s="51"/>
      <c r="U281" s="120">
        <v>0</v>
      </c>
      <c r="V281" s="888">
        <v>0</v>
      </c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>
        <v>0</v>
      </c>
      <c r="P282" s="888">
        <v>0</v>
      </c>
      <c r="Q282" s="51"/>
      <c r="R282" s="581">
        <v>0</v>
      </c>
      <c r="S282" s="891">
        <v>0</v>
      </c>
      <c r="T282" s="51"/>
      <c r="U282" s="120">
        <v>0</v>
      </c>
      <c r="V282" s="888">
        <v>0</v>
      </c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>
        <v>0</v>
      </c>
      <c r="P283" s="888">
        <v>0</v>
      </c>
      <c r="Q283" s="51"/>
      <c r="R283" s="581">
        <v>0</v>
      </c>
      <c r="S283" s="891">
        <v>0</v>
      </c>
      <c r="T283" s="51"/>
      <c r="U283" s="120">
        <v>0</v>
      </c>
      <c r="V283" s="888">
        <v>0</v>
      </c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>
        <v>0</v>
      </c>
      <c r="P284" s="888">
        <v>0</v>
      </c>
      <c r="Q284" s="51"/>
      <c r="R284" s="581">
        <v>0</v>
      </c>
      <c r="S284" s="891">
        <v>0</v>
      </c>
      <c r="T284" s="51"/>
      <c r="U284" s="120">
        <v>0</v>
      </c>
      <c r="V284" s="888">
        <v>0</v>
      </c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>
        <v>0</v>
      </c>
      <c r="P285" s="888">
        <v>0</v>
      </c>
      <c r="Q285" s="51"/>
      <c r="R285" s="581">
        <v>0</v>
      </c>
      <c r="S285" s="891">
        <v>0</v>
      </c>
      <c r="T285" s="51"/>
      <c r="U285" s="120">
        <v>0</v>
      </c>
      <c r="V285" s="888">
        <v>0</v>
      </c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>
        <v>0</v>
      </c>
      <c r="P286" s="888">
        <v>0</v>
      </c>
      <c r="Q286" s="51"/>
      <c r="R286" s="581">
        <v>0</v>
      </c>
      <c r="S286" s="891">
        <v>0</v>
      </c>
      <c r="T286" s="51"/>
      <c r="U286" s="120">
        <v>0</v>
      </c>
      <c r="V286" s="888">
        <v>0</v>
      </c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>
        <v>0</v>
      </c>
      <c r="P287" s="888">
        <v>0</v>
      </c>
      <c r="Q287" s="51"/>
      <c r="R287" s="581">
        <v>0</v>
      </c>
      <c r="S287" s="891">
        <v>0</v>
      </c>
      <c r="T287" s="51"/>
      <c r="U287" s="120">
        <v>0</v>
      </c>
      <c r="V287" s="888">
        <v>0</v>
      </c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>
        <v>0</v>
      </c>
      <c r="P288" s="888">
        <v>0</v>
      </c>
      <c r="Q288" s="51"/>
      <c r="R288" s="581">
        <v>0</v>
      </c>
      <c r="S288" s="891">
        <v>0</v>
      </c>
      <c r="T288" s="51"/>
      <c r="U288" s="120">
        <v>0</v>
      </c>
      <c r="V288" s="888">
        <v>0</v>
      </c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>
        <v>0</v>
      </c>
      <c r="P289" s="888">
        <v>0</v>
      </c>
      <c r="Q289" s="51"/>
      <c r="R289" s="581">
        <v>0</v>
      </c>
      <c r="S289" s="891">
        <v>0</v>
      </c>
      <c r="T289" s="51"/>
      <c r="U289" s="120">
        <v>0</v>
      </c>
      <c r="V289" s="888">
        <v>0</v>
      </c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>
        <v>0</v>
      </c>
      <c r="P290" s="888">
        <v>0</v>
      </c>
      <c r="Q290" s="51"/>
      <c r="R290" s="581">
        <v>0</v>
      </c>
      <c r="S290" s="891">
        <v>0</v>
      </c>
      <c r="T290" s="51"/>
      <c r="U290" s="120">
        <v>0</v>
      </c>
      <c r="V290" s="888">
        <v>0</v>
      </c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>
        <v>0</v>
      </c>
      <c r="P291" s="888">
        <v>0</v>
      </c>
      <c r="Q291" s="51"/>
      <c r="R291" s="581">
        <v>0</v>
      </c>
      <c r="S291" s="891">
        <v>0</v>
      </c>
      <c r="T291" s="51"/>
      <c r="U291" s="120">
        <v>0</v>
      </c>
      <c r="V291" s="888">
        <v>0</v>
      </c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>
        <v>0</v>
      </c>
      <c r="P292" s="888">
        <v>0</v>
      </c>
      <c r="Q292" s="51"/>
      <c r="R292" s="581">
        <v>0</v>
      </c>
      <c r="S292" s="891">
        <v>0</v>
      </c>
      <c r="T292" s="51"/>
      <c r="U292" s="120">
        <v>0</v>
      </c>
      <c r="V292" s="888">
        <v>0</v>
      </c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>
        <v>0</v>
      </c>
      <c r="P293" s="888">
        <v>0</v>
      </c>
      <c r="Q293" s="51"/>
      <c r="R293" s="581">
        <v>0</v>
      </c>
      <c r="S293" s="891">
        <v>0</v>
      </c>
      <c r="T293" s="51"/>
      <c r="U293" s="120">
        <v>0</v>
      </c>
      <c r="V293" s="888">
        <v>0</v>
      </c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>
        <v>0</v>
      </c>
      <c r="P294" s="888">
        <v>0</v>
      </c>
      <c r="Q294" s="51"/>
      <c r="R294" s="581">
        <v>0</v>
      </c>
      <c r="S294" s="891">
        <v>0</v>
      </c>
      <c r="T294" s="51"/>
      <c r="U294" s="120">
        <v>0</v>
      </c>
      <c r="V294" s="888">
        <v>0</v>
      </c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>
        <v>0</v>
      </c>
      <c r="P295" s="888">
        <v>0</v>
      </c>
      <c r="Q295" s="51"/>
      <c r="R295" s="581">
        <v>0</v>
      </c>
      <c r="S295" s="891">
        <v>0</v>
      </c>
      <c r="T295" s="51"/>
      <c r="U295" s="120">
        <v>0</v>
      </c>
      <c r="V295" s="888">
        <v>0</v>
      </c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>
        <v>0</v>
      </c>
      <c r="P296" s="888">
        <v>0</v>
      </c>
      <c r="Q296" s="51"/>
      <c r="R296" s="581">
        <v>0</v>
      </c>
      <c r="S296" s="891">
        <v>0</v>
      </c>
      <c r="T296" s="51"/>
      <c r="U296" s="120">
        <v>0</v>
      </c>
      <c r="V296" s="888">
        <v>0</v>
      </c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>
        <v>0</v>
      </c>
      <c r="P297" s="888">
        <v>0</v>
      </c>
      <c r="Q297" s="51"/>
      <c r="R297" s="581">
        <v>0</v>
      </c>
      <c r="S297" s="891">
        <v>0</v>
      </c>
      <c r="T297" s="51"/>
      <c r="U297" s="120">
        <v>0</v>
      </c>
      <c r="V297" s="888">
        <v>0</v>
      </c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>
        <v>0</v>
      </c>
      <c r="P298" s="888">
        <v>0</v>
      </c>
      <c r="Q298" s="51"/>
      <c r="R298" s="581">
        <v>0</v>
      </c>
      <c r="S298" s="891">
        <v>0</v>
      </c>
      <c r="T298" s="51"/>
      <c r="U298" s="120">
        <v>0</v>
      </c>
      <c r="V298" s="888">
        <v>0</v>
      </c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>
        <v>0</v>
      </c>
      <c r="P299" s="888">
        <v>0</v>
      </c>
      <c r="Q299" s="51"/>
      <c r="R299" s="581">
        <v>0</v>
      </c>
      <c r="S299" s="891">
        <v>0</v>
      </c>
      <c r="T299" s="51"/>
      <c r="U299" s="120">
        <v>0</v>
      </c>
      <c r="V299" s="888">
        <v>0</v>
      </c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>
        <v>0</v>
      </c>
      <c r="P301" s="888">
        <v>0</v>
      </c>
      <c r="Q301" s="51"/>
      <c r="R301" s="120">
        <v>0</v>
      </c>
      <c r="S301" s="888">
        <v>0</v>
      </c>
      <c r="T301" s="51"/>
      <c r="U301" s="120">
        <v>0</v>
      </c>
      <c r="V301" s="888">
        <v>0</v>
      </c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>
        <v>0</v>
      </c>
      <c r="P302" s="888">
        <v>0</v>
      </c>
      <c r="Q302" s="51"/>
      <c r="R302" s="120">
        <v>0</v>
      </c>
      <c r="S302" s="888">
        <v>0</v>
      </c>
      <c r="T302" s="51"/>
      <c r="U302" s="120">
        <v>0</v>
      </c>
      <c r="V302" s="888">
        <v>0</v>
      </c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>
        <v>0</v>
      </c>
      <c r="P303" s="888">
        <v>0</v>
      </c>
      <c r="Q303" s="51"/>
      <c r="R303" s="120">
        <v>0</v>
      </c>
      <c r="S303" s="888">
        <v>0</v>
      </c>
      <c r="T303" s="51"/>
      <c r="U303" s="120">
        <v>0</v>
      </c>
      <c r="V303" s="888">
        <v>0</v>
      </c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>
        <v>0</v>
      </c>
      <c r="P304" s="888">
        <v>0</v>
      </c>
      <c r="Q304" s="51"/>
      <c r="R304" s="120">
        <v>0</v>
      </c>
      <c r="S304" s="888">
        <v>0</v>
      </c>
      <c r="T304" s="51"/>
      <c r="U304" s="120">
        <v>0</v>
      </c>
      <c r="V304" s="888">
        <v>0</v>
      </c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>
        <v>0</v>
      </c>
      <c r="P305" s="888">
        <v>0</v>
      </c>
      <c r="Q305" s="51"/>
      <c r="R305" s="120">
        <v>0</v>
      </c>
      <c r="S305" s="888">
        <v>0</v>
      </c>
      <c r="T305" s="51"/>
      <c r="U305" s="120">
        <v>0</v>
      </c>
      <c r="V305" s="888">
        <v>0</v>
      </c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>
        <v>0</v>
      </c>
      <c r="P306" s="888">
        <v>0</v>
      </c>
      <c r="Q306" s="51"/>
      <c r="R306" s="120">
        <v>0</v>
      </c>
      <c r="S306" s="888">
        <v>0</v>
      </c>
      <c r="T306" s="51"/>
      <c r="U306" s="120">
        <v>0</v>
      </c>
      <c r="V306" s="888">
        <v>0</v>
      </c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>
        <v>0</v>
      </c>
      <c r="P307" s="888">
        <v>0</v>
      </c>
      <c r="Q307" s="51"/>
      <c r="R307" s="120">
        <v>0</v>
      </c>
      <c r="S307" s="888">
        <v>0</v>
      </c>
      <c r="T307" s="51"/>
      <c r="U307" s="120">
        <v>0</v>
      </c>
      <c r="V307" s="888">
        <v>0</v>
      </c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>
        <v>0</v>
      </c>
      <c r="P308" s="888">
        <v>0</v>
      </c>
      <c r="Q308" s="51"/>
      <c r="R308" s="120">
        <v>0</v>
      </c>
      <c r="S308" s="888">
        <v>0</v>
      </c>
      <c r="T308" s="51"/>
      <c r="U308" s="120">
        <v>0</v>
      </c>
      <c r="V308" s="888">
        <v>0</v>
      </c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>
        <v>0</v>
      </c>
      <c r="P309" s="888">
        <v>0</v>
      </c>
      <c r="Q309" s="51"/>
      <c r="R309" s="120">
        <v>0</v>
      </c>
      <c r="S309" s="888">
        <v>0</v>
      </c>
      <c r="T309" s="51"/>
      <c r="U309" s="120">
        <v>0</v>
      </c>
      <c r="V309" s="888">
        <v>0</v>
      </c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>
        <v>0</v>
      </c>
      <c r="P310" s="888">
        <v>0</v>
      </c>
      <c r="Q310" s="51"/>
      <c r="R310" s="120">
        <v>0</v>
      </c>
      <c r="S310" s="888">
        <v>0</v>
      </c>
      <c r="T310" s="51"/>
      <c r="U310" s="120">
        <v>0</v>
      </c>
      <c r="V310" s="888">
        <v>0</v>
      </c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>
        <v>0</v>
      </c>
      <c r="P311" s="888">
        <v>0</v>
      </c>
      <c r="Q311" s="51"/>
      <c r="R311" s="120">
        <v>0</v>
      </c>
      <c r="S311" s="888">
        <v>0</v>
      </c>
      <c r="T311" s="51"/>
      <c r="U311" s="120">
        <v>0</v>
      </c>
      <c r="V311" s="888">
        <v>0</v>
      </c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>
        <v>0</v>
      </c>
      <c r="P312" s="888">
        <v>0</v>
      </c>
      <c r="Q312" s="51"/>
      <c r="R312" s="120">
        <v>0</v>
      </c>
      <c r="S312" s="888">
        <v>0</v>
      </c>
      <c r="T312" s="51"/>
      <c r="U312" s="120">
        <v>0</v>
      </c>
      <c r="V312" s="888">
        <v>0</v>
      </c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>
        <v>0</v>
      </c>
      <c r="P313" s="888">
        <v>0</v>
      </c>
      <c r="Q313" s="51"/>
      <c r="R313" s="120">
        <v>0</v>
      </c>
      <c r="S313" s="888">
        <v>0</v>
      </c>
      <c r="T313" s="51"/>
      <c r="U313" s="120">
        <v>0</v>
      </c>
      <c r="V313" s="888">
        <v>0</v>
      </c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>
        <v>0</v>
      </c>
      <c r="P314" s="888">
        <v>0</v>
      </c>
      <c r="Q314" s="51"/>
      <c r="R314" s="120">
        <v>0</v>
      </c>
      <c r="S314" s="888">
        <v>0</v>
      </c>
      <c r="T314" s="51"/>
      <c r="U314" s="120">
        <v>0</v>
      </c>
      <c r="V314" s="888">
        <v>0</v>
      </c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>
        <v>0</v>
      </c>
      <c r="P315" s="888">
        <v>0</v>
      </c>
      <c r="Q315" s="51"/>
      <c r="R315" s="120">
        <v>0</v>
      </c>
      <c r="S315" s="888">
        <v>0</v>
      </c>
      <c r="T315" s="51"/>
      <c r="U315" s="120">
        <v>0</v>
      </c>
      <c r="V315" s="888">
        <v>0</v>
      </c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>
        <v>0</v>
      </c>
      <c r="P316" s="888">
        <v>0</v>
      </c>
      <c r="Q316" s="51"/>
      <c r="R316" s="120">
        <v>0</v>
      </c>
      <c r="S316" s="888">
        <v>0</v>
      </c>
      <c r="T316" s="51"/>
      <c r="U316" s="120">
        <v>0</v>
      </c>
      <c r="V316" s="888">
        <v>0</v>
      </c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>
        <v>0</v>
      </c>
      <c r="P317" s="888">
        <v>0</v>
      </c>
      <c r="Q317" s="51"/>
      <c r="R317" s="120">
        <v>0</v>
      </c>
      <c r="S317" s="888">
        <v>0</v>
      </c>
      <c r="T317" s="51"/>
      <c r="U317" s="120">
        <v>0</v>
      </c>
      <c r="V317" s="888">
        <v>0</v>
      </c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>
        <v>0</v>
      </c>
      <c r="P318" s="888">
        <v>0</v>
      </c>
      <c r="Q318" s="51"/>
      <c r="R318" s="120">
        <v>0</v>
      </c>
      <c r="S318" s="888">
        <v>0</v>
      </c>
      <c r="T318" s="51"/>
      <c r="U318" s="120">
        <v>0</v>
      </c>
      <c r="V318" s="888">
        <v>0</v>
      </c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>
        <v>0</v>
      </c>
      <c r="P319" s="888">
        <v>0</v>
      </c>
      <c r="Q319" s="51"/>
      <c r="R319" s="120">
        <v>0</v>
      </c>
      <c r="S319" s="888">
        <v>0</v>
      </c>
      <c r="T319" s="51"/>
      <c r="U319" s="120">
        <v>0</v>
      </c>
      <c r="V319" s="888">
        <v>0</v>
      </c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>
        <v>0</v>
      </c>
      <c r="P320" s="888">
        <v>0</v>
      </c>
      <c r="Q320" s="51"/>
      <c r="R320" s="120">
        <v>0</v>
      </c>
      <c r="S320" s="888">
        <v>0</v>
      </c>
      <c r="T320" s="51"/>
      <c r="U320" s="120">
        <v>0</v>
      </c>
      <c r="V320" s="888">
        <v>0</v>
      </c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>
        <v>0</v>
      </c>
      <c r="P321" s="888">
        <v>0</v>
      </c>
      <c r="Q321" s="51"/>
      <c r="R321" s="120">
        <v>0</v>
      </c>
      <c r="S321" s="888">
        <v>0</v>
      </c>
      <c r="T321" s="51"/>
      <c r="U321" s="120">
        <v>0</v>
      </c>
      <c r="V321" s="888">
        <v>0</v>
      </c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>
        <v>0</v>
      </c>
      <c r="P322" s="888">
        <v>0</v>
      </c>
      <c r="Q322" s="51"/>
      <c r="R322" s="120">
        <v>0</v>
      </c>
      <c r="S322" s="888">
        <v>0</v>
      </c>
      <c r="T322" s="51"/>
      <c r="U322" s="120">
        <v>0</v>
      </c>
      <c r="V322" s="888">
        <v>0</v>
      </c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>
        <v>0</v>
      </c>
      <c r="P323" s="888">
        <v>0</v>
      </c>
      <c r="Q323" s="51"/>
      <c r="R323" s="120">
        <v>0</v>
      </c>
      <c r="S323" s="888">
        <v>0</v>
      </c>
      <c r="T323" s="51"/>
      <c r="U323" s="120">
        <v>0</v>
      </c>
      <c r="V323" s="888">
        <v>0</v>
      </c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>
        <v>0</v>
      </c>
      <c r="P324" s="888">
        <v>0</v>
      </c>
      <c r="Q324" s="51"/>
      <c r="R324" s="120">
        <v>0</v>
      </c>
      <c r="S324" s="888">
        <v>0</v>
      </c>
      <c r="T324" s="51"/>
      <c r="U324" s="120">
        <v>0</v>
      </c>
      <c r="V324" s="888">
        <v>0</v>
      </c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>
        <v>0</v>
      </c>
      <c r="P325" s="888">
        <v>0</v>
      </c>
      <c r="Q325" s="51"/>
      <c r="R325" s="120">
        <v>0</v>
      </c>
      <c r="S325" s="888">
        <v>0</v>
      </c>
      <c r="T325" s="51"/>
      <c r="U325" s="120">
        <v>0</v>
      </c>
      <c r="V325" s="888">
        <v>0</v>
      </c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>
        <v>0</v>
      </c>
      <c r="P326" s="888">
        <v>0</v>
      </c>
      <c r="Q326" s="51"/>
      <c r="R326" s="120">
        <v>0</v>
      </c>
      <c r="S326" s="888">
        <v>0</v>
      </c>
      <c r="T326" s="51"/>
      <c r="U326" s="120">
        <v>0</v>
      </c>
      <c r="V326" s="888">
        <v>0</v>
      </c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>
        <v>0</v>
      </c>
      <c r="P327" s="888">
        <v>0</v>
      </c>
      <c r="Q327" s="51"/>
      <c r="R327" s="120">
        <v>0</v>
      </c>
      <c r="S327" s="888">
        <v>0</v>
      </c>
      <c r="T327" s="51"/>
      <c r="U327" s="120">
        <v>0</v>
      </c>
      <c r="V327" s="888">
        <v>0</v>
      </c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>
        <v>0</v>
      </c>
      <c r="P328" s="888">
        <v>0</v>
      </c>
      <c r="Q328" s="51"/>
      <c r="R328" s="120">
        <v>0</v>
      </c>
      <c r="S328" s="888">
        <v>0</v>
      </c>
      <c r="T328" s="51"/>
      <c r="U328" s="120">
        <v>0</v>
      </c>
      <c r="V328" s="888">
        <v>0</v>
      </c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>
        <v>0</v>
      </c>
      <c r="P329" s="888">
        <v>0</v>
      </c>
      <c r="Q329" s="51"/>
      <c r="R329" s="120">
        <v>0</v>
      </c>
      <c r="S329" s="888">
        <v>0</v>
      </c>
      <c r="T329" s="51"/>
      <c r="U329" s="120">
        <v>0</v>
      </c>
      <c r="V329" s="888">
        <v>0</v>
      </c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>
        <v>0</v>
      </c>
      <c r="P330" s="888">
        <v>0</v>
      </c>
      <c r="Q330" s="51"/>
      <c r="R330" s="120">
        <v>0</v>
      </c>
      <c r="S330" s="888">
        <v>0</v>
      </c>
      <c r="T330" s="51"/>
      <c r="U330" s="120">
        <v>0</v>
      </c>
      <c r="V330" s="888">
        <v>0</v>
      </c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>
        <v>0</v>
      </c>
      <c r="P331" s="888">
        <v>0</v>
      </c>
      <c r="Q331" s="51"/>
      <c r="R331" s="120">
        <v>0</v>
      </c>
      <c r="S331" s="888">
        <v>0</v>
      </c>
      <c r="T331" s="51"/>
      <c r="U331" s="120">
        <v>0</v>
      </c>
      <c r="V331" s="888">
        <v>0</v>
      </c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>
        <v>0</v>
      </c>
      <c r="P332" s="888">
        <v>0</v>
      </c>
      <c r="Q332" s="51"/>
      <c r="R332" s="120">
        <v>0</v>
      </c>
      <c r="S332" s="888">
        <v>0</v>
      </c>
      <c r="T332" s="51"/>
      <c r="U332" s="120">
        <v>0</v>
      </c>
      <c r="V332" s="888">
        <v>0</v>
      </c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>
        <v>0</v>
      </c>
      <c r="P333" s="888">
        <v>0</v>
      </c>
      <c r="Q333" s="51"/>
      <c r="R333" s="120">
        <v>0</v>
      </c>
      <c r="S333" s="888">
        <v>0</v>
      </c>
      <c r="T333" s="51"/>
      <c r="U333" s="120">
        <v>0</v>
      </c>
      <c r="V333" s="888">
        <v>0</v>
      </c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>
        <v>0</v>
      </c>
      <c r="P334" s="888">
        <v>0</v>
      </c>
      <c r="Q334" s="51"/>
      <c r="R334" s="120">
        <v>0</v>
      </c>
      <c r="S334" s="888">
        <v>0</v>
      </c>
      <c r="T334" s="51"/>
      <c r="U334" s="120">
        <v>0</v>
      </c>
      <c r="V334" s="888">
        <v>0</v>
      </c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>
        <v>0</v>
      </c>
      <c r="P335" s="888">
        <v>0</v>
      </c>
      <c r="Q335" s="51"/>
      <c r="R335" s="120">
        <v>0</v>
      </c>
      <c r="S335" s="888">
        <v>0</v>
      </c>
      <c r="T335" s="51"/>
      <c r="U335" s="120">
        <v>0</v>
      </c>
      <c r="V335" s="888">
        <v>0</v>
      </c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>
        <v>0</v>
      </c>
      <c r="P336" s="888">
        <v>0</v>
      </c>
      <c r="Q336" s="51"/>
      <c r="R336" s="120">
        <v>0</v>
      </c>
      <c r="S336" s="888">
        <v>0</v>
      </c>
      <c r="T336" s="51"/>
      <c r="U336" s="120">
        <v>0</v>
      </c>
      <c r="V336" s="888">
        <v>0</v>
      </c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>
        <v>0</v>
      </c>
      <c r="P337" s="888">
        <v>0</v>
      </c>
      <c r="Q337" s="51"/>
      <c r="R337" s="120">
        <v>0</v>
      </c>
      <c r="S337" s="888">
        <v>0</v>
      </c>
      <c r="T337" s="51"/>
      <c r="U337" s="120">
        <v>0</v>
      </c>
      <c r="V337" s="888">
        <v>0</v>
      </c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>
        <v>0</v>
      </c>
      <c r="P338" s="888">
        <v>0</v>
      </c>
      <c r="Q338" s="51"/>
      <c r="R338" s="120">
        <v>0</v>
      </c>
      <c r="S338" s="888">
        <v>0</v>
      </c>
      <c r="T338" s="51"/>
      <c r="U338" s="120">
        <v>0</v>
      </c>
      <c r="V338" s="888">
        <v>0</v>
      </c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>
        <v>0</v>
      </c>
      <c r="P339" s="888">
        <v>0</v>
      </c>
      <c r="Q339" s="51"/>
      <c r="R339" s="120">
        <v>0</v>
      </c>
      <c r="S339" s="888">
        <v>0</v>
      </c>
      <c r="T339" s="51"/>
      <c r="U339" s="120">
        <v>0</v>
      </c>
      <c r="V339" s="888">
        <v>0</v>
      </c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>
        <v>0</v>
      </c>
      <c r="P340" s="888">
        <v>0</v>
      </c>
      <c r="Q340" s="51"/>
      <c r="R340" s="120">
        <v>0</v>
      </c>
      <c r="S340" s="888">
        <v>0</v>
      </c>
      <c r="T340" s="51"/>
      <c r="U340" s="120">
        <v>0</v>
      </c>
      <c r="V340" s="888">
        <v>0</v>
      </c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>
        <v>0</v>
      </c>
      <c r="P341" s="888">
        <v>0</v>
      </c>
      <c r="Q341" s="51"/>
      <c r="R341" s="120">
        <v>0</v>
      </c>
      <c r="S341" s="888">
        <v>0</v>
      </c>
      <c r="T341" s="51"/>
      <c r="U341" s="120">
        <v>0</v>
      </c>
      <c r="V341" s="888">
        <v>0</v>
      </c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>
        <v>0</v>
      </c>
      <c r="P342" s="888">
        <v>0</v>
      </c>
      <c r="Q342" s="51"/>
      <c r="R342" s="120">
        <v>0</v>
      </c>
      <c r="S342" s="888">
        <v>0</v>
      </c>
      <c r="T342" s="51"/>
      <c r="U342" s="120">
        <v>0</v>
      </c>
      <c r="V342" s="888">
        <v>0</v>
      </c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>
        <v>0</v>
      </c>
      <c r="P343" s="888">
        <v>0</v>
      </c>
      <c r="Q343" s="51"/>
      <c r="R343" s="120">
        <v>0</v>
      </c>
      <c r="S343" s="888">
        <v>0</v>
      </c>
      <c r="T343" s="51"/>
      <c r="U343" s="120">
        <v>0</v>
      </c>
      <c r="V343" s="888">
        <v>0</v>
      </c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>
        <v>0</v>
      </c>
      <c r="P344" s="888">
        <v>0</v>
      </c>
      <c r="Q344" s="51"/>
      <c r="R344" s="120">
        <v>0</v>
      </c>
      <c r="S344" s="888">
        <v>0</v>
      </c>
      <c r="T344" s="51"/>
      <c r="U344" s="120">
        <v>0</v>
      </c>
      <c r="V344" s="888">
        <v>0</v>
      </c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>
        <v>0</v>
      </c>
      <c r="P345" s="888">
        <v>0</v>
      </c>
      <c r="Q345" s="51"/>
      <c r="R345" s="120">
        <v>0</v>
      </c>
      <c r="S345" s="888">
        <v>0</v>
      </c>
      <c r="T345" s="51"/>
      <c r="U345" s="120">
        <v>0</v>
      </c>
      <c r="V345" s="888">
        <v>0</v>
      </c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>
        <v>0</v>
      </c>
      <c r="P346" s="888">
        <v>0</v>
      </c>
      <c r="Q346" s="51"/>
      <c r="R346" s="120">
        <v>0</v>
      </c>
      <c r="S346" s="888">
        <v>0</v>
      </c>
      <c r="T346" s="51"/>
      <c r="U346" s="120">
        <v>0</v>
      </c>
      <c r="V346" s="888">
        <v>0</v>
      </c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>
        <v>0</v>
      </c>
      <c r="P347" s="888">
        <v>0</v>
      </c>
      <c r="Q347" s="51"/>
      <c r="R347" s="120">
        <v>0</v>
      </c>
      <c r="S347" s="888">
        <v>0</v>
      </c>
      <c r="T347" s="51"/>
      <c r="U347" s="120">
        <v>0</v>
      </c>
      <c r="V347" s="888">
        <v>0</v>
      </c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>
        <v>0</v>
      </c>
      <c r="P348" s="888">
        <v>0</v>
      </c>
      <c r="Q348" s="51"/>
      <c r="R348" s="120">
        <v>0</v>
      </c>
      <c r="S348" s="888">
        <v>0</v>
      </c>
      <c r="T348" s="51"/>
      <c r="U348" s="120">
        <v>0</v>
      </c>
      <c r="V348" s="888">
        <v>0</v>
      </c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>
        <v>0</v>
      </c>
      <c r="P349" s="888">
        <v>0</v>
      </c>
      <c r="Q349" s="51"/>
      <c r="R349" s="120">
        <v>0</v>
      </c>
      <c r="S349" s="888">
        <v>0</v>
      </c>
      <c r="T349" s="51"/>
      <c r="U349" s="120">
        <v>0</v>
      </c>
      <c r="V349" s="888">
        <v>0</v>
      </c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>
        <v>0</v>
      </c>
      <c r="P350" s="888">
        <v>0</v>
      </c>
      <c r="Q350" s="51"/>
      <c r="R350" s="120">
        <v>0</v>
      </c>
      <c r="S350" s="888">
        <v>0</v>
      </c>
      <c r="T350" s="51"/>
      <c r="U350" s="120">
        <v>0</v>
      </c>
      <c r="V350" s="888">
        <v>0</v>
      </c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>
        <v>0</v>
      </c>
      <c r="P351" s="888">
        <v>0</v>
      </c>
      <c r="Q351" s="51"/>
      <c r="R351" s="120">
        <v>0</v>
      </c>
      <c r="S351" s="888">
        <v>0</v>
      </c>
      <c r="T351" s="51"/>
      <c r="U351" s="120">
        <v>0</v>
      </c>
      <c r="V351" s="888">
        <v>0</v>
      </c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>
        <v>0</v>
      </c>
      <c r="P352" s="888">
        <v>0</v>
      </c>
      <c r="Q352" s="51"/>
      <c r="R352" s="120">
        <v>0</v>
      </c>
      <c r="S352" s="888">
        <v>0</v>
      </c>
      <c r="T352" s="51"/>
      <c r="U352" s="120">
        <v>0</v>
      </c>
      <c r="V352" s="888">
        <v>0</v>
      </c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>
        <v>0</v>
      </c>
      <c r="P353" s="888">
        <v>0</v>
      </c>
      <c r="Q353" s="51"/>
      <c r="R353" s="120">
        <v>0</v>
      </c>
      <c r="S353" s="888">
        <v>0</v>
      </c>
      <c r="T353" s="51"/>
      <c r="U353" s="120">
        <v>0</v>
      </c>
      <c r="V353" s="888">
        <v>0</v>
      </c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>
        <v>0</v>
      </c>
      <c r="P354" s="888">
        <v>0</v>
      </c>
      <c r="Q354" s="51"/>
      <c r="R354" s="120">
        <v>0</v>
      </c>
      <c r="S354" s="888">
        <v>0</v>
      </c>
      <c r="T354" s="51"/>
      <c r="U354" s="120">
        <v>0</v>
      </c>
      <c r="V354" s="888">
        <v>0</v>
      </c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>
        <v>0</v>
      </c>
      <c r="P355" s="888">
        <v>0</v>
      </c>
      <c r="Q355" s="51"/>
      <c r="R355" s="120">
        <v>0</v>
      </c>
      <c r="S355" s="888">
        <v>0</v>
      </c>
      <c r="T355" s="51"/>
      <c r="U355" s="120">
        <v>0</v>
      </c>
      <c r="V355" s="888">
        <v>0</v>
      </c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>
        <v>0</v>
      </c>
      <c r="P356" s="888">
        <v>0</v>
      </c>
      <c r="Q356" s="51"/>
      <c r="R356" s="120">
        <v>0</v>
      </c>
      <c r="S356" s="888">
        <v>0</v>
      </c>
      <c r="T356" s="51"/>
      <c r="U356" s="120">
        <v>0</v>
      </c>
      <c r="V356" s="888">
        <v>0</v>
      </c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>
        <v>0</v>
      </c>
      <c r="P357" s="888">
        <v>0</v>
      </c>
      <c r="Q357" s="51"/>
      <c r="R357" s="120">
        <v>0</v>
      </c>
      <c r="S357" s="888">
        <v>0</v>
      </c>
      <c r="T357" s="51"/>
      <c r="U357" s="120">
        <v>0</v>
      </c>
      <c r="V357" s="888">
        <v>0</v>
      </c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>
        <v>0</v>
      </c>
      <c r="P358" s="888">
        <v>0</v>
      </c>
      <c r="Q358" s="51"/>
      <c r="R358" s="120">
        <v>0</v>
      </c>
      <c r="S358" s="888">
        <v>0</v>
      </c>
      <c r="T358" s="51"/>
      <c r="U358" s="120">
        <v>0</v>
      </c>
      <c r="V358" s="888">
        <v>0</v>
      </c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>
        <v>0</v>
      </c>
      <c r="P359" s="888">
        <v>0</v>
      </c>
      <c r="Q359" s="51"/>
      <c r="R359" s="120">
        <v>0</v>
      </c>
      <c r="S359" s="888">
        <v>0</v>
      </c>
      <c r="T359" s="51"/>
      <c r="U359" s="120">
        <v>0</v>
      </c>
      <c r="V359" s="888">
        <v>0</v>
      </c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>
        <v>0</v>
      </c>
      <c r="P360" s="888">
        <v>0</v>
      </c>
      <c r="Q360" s="51"/>
      <c r="R360" s="120">
        <v>0</v>
      </c>
      <c r="S360" s="888">
        <v>0</v>
      </c>
      <c r="T360" s="51"/>
      <c r="U360" s="120">
        <v>0</v>
      </c>
      <c r="V360" s="888">
        <v>0</v>
      </c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>
        <v>0</v>
      </c>
      <c r="P361" s="888">
        <v>0</v>
      </c>
      <c r="Q361" s="51"/>
      <c r="R361" s="120">
        <v>0</v>
      </c>
      <c r="S361" s="888">
        <v>0</v>
      </c>
      <c r="T361" s="51"/>
      <c r="U361" s="120">
        <v>0</v>
      </c>
      <c r="V361" s="888">
        <v>0</v>
      </c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>
        <v>0</v>
      </c>
      <c r="P362" s="888">
        <v>0</v>
      </c>
      <c r="Q362" s="51"/>
      <c r="R362" s="120">
        <v>0</v>
      </c>
      <c r="S362" s="888">
        <v>0</v>
      </c>
      <c r="T362" s="51"/>
      <c r="U362" s="120">
        <v>0</v>
      </c>
      <c r="V362" s="888">
        <v>0</v>
      </c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>
        <v>0</v>
      </c>
      <c r="P363" s="888">
        <v>0</v>
      </c>
      <c r="Q363" s="51"/>
      <c r="R363" s="120">
        <v>0</v>
      </c>
      <c r="S363" s="888">
        <v>0</v>
      </c>
      <c r="T363" s="51"/>
      <c r="U363" s="120">
        <v>0</v>
      </c>
      <c r="V363" s="888">
        <v>0</v>
      </c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>
        <v>0</v>
      </c>
      <c r="P364" s="888">
        <v>0</v>
      </c>
      <c r="Q364" s="51"/>
      <c r="R364" s="120">
        <v>0</v>
      </c>
      <c r="S364" s="888">
        <v>0</v>
      </c>
      <c r="T364" s="51"/>
      <c r="U364" s="120">
        <v>0</v>
      </c>
      <c r="V364" s="888">
        <v>0</v>
      </c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>
        <v>0</v>
      </c>
      <c r="P365" s="888">
        <v>0</v>
      </c>
      <c r="Q365" s="51"/>
      <c r="R365" s="120">
        <v>0</v>
      </c>
      <c r="S365" s="888">
        <v>0</v>
      </c>
      <c r="T365" s="51"/>
      <c r="U365" s="120">
        <v>0</v>
      </c>
      <c r="V365" s="888">
        <v>0</v>
      </c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>
        <v>0</v>
      </c>
      <c r="P366" s="888">
        <v>0</v>
      </c>
      <c r="Q366" s="51"/>
      <c r="R366" s="120">
        <v>0</v>
      </c>
      <c r="S366" s="888">
        <v>0</v>
      </c>
      <c r="T366" s="51"/>
      <c r="U366" s="120">
        <v>0</v>
      </c>
      <c r="V366" s="888">
        <v>0</v>
      </c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>
        <v>0</v>
      </c>
      <c r="P367" s="888">
        <v>0</v>
      </c>
      <c r="Q367" s="51"/>
      <c r="R367" s="120">
        <v>0</v>
      </c>
      <c r="S367" s="888">
        <v>0</v>
      </c>
      <c r="T367" s="51"/>
      <c r="U367" s="120">
        <v>0</v>
      </c>
      <c r="V367" s="888">
        <v>0</v>
      </c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>
        <v>0</v>
      </c>
      <c r="P368" s="888">
        <v>0</v>
      </c>
      <c r="Q368" s="51"/>
      <c r="R368" s="120">
        <v>0</v>
      </c>
      <c r="S368" s="888">
        <v>0</v>
      </c>
      <c r="T368" s="51"/>
      <c r="U368" s="120">
        <v>0</v>
      </c>
      <c r="V368" s="888">
        <v>0</v>
      </c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>
        <v>0</v>
      </c>
      <c r="P369" s="888">
        <v>0</v>
      </c>
      <c r="Q369" s="51"/>
      <c r="R369" s="120">
        <v>0</v>
      </c>
      <c r="S369" s="888">
        <v>0</v>
      </c>
      <c r="T369" s="51"/>
      <c r="U369" s="120">
        <v>0</v>
      </c>
      <c r="V369" s="888">
        <v>0</v>
      </c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>
        <v>0</v>
      </c>
      <c r="P370" s="888">
        <v>0</v>
      </c>
      <c r="Q370" s="51"/>
      <c r="R370" s="120">
        <v>0</v>
      </c>
      <c r="S370" s="888">
        <v>0</v>
      </c>
      <c r="T370" s="51"/>
      <c r="U370" s="120">
        <v>0</v>
      </c>
      <c r="V370" s="888">
        <v>0</v>
      </c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>
        <v>0</v>
      </c>
      <c r="P371" s="888">
        <v>0</v>
      </c>
      <c r="Q371" s="51"/>
      <c r="R371" s="120">
        <v>0</v>
      </c>
      <c r="S371" s="888">
        <v>0</v>
      </c>
      <c r="T371" s="51"/>
      <c r="U371" s="120">
        <v>0</v>
      </c>
      <c r="V371" s="888">
        <v>0</v>
      </c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>
        <v>0</v>
      </c>
      <c r="P372" s="888">
        <v>0</v>
      </c>
      <c r="Q372" s="51"/>
      <c r="R372" s="120">
        <v>0</v>
      </c>
      <c r="S372" s="888">
        <v>0</v>
      </c>
      <c r="T372" s="51"/>
      <c r="U372" s="120">
        <v>0</v>
      </c>
      <c r="V372" s="888">
        <v>0</v>
      </c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>
        <v>0</v>
      </c>
      <c r="P373" s="888">
        <v>1364703.95</v>
      </c>
      <c r="Q373" s="51"/>
      <c r="R373" s="120">
        <v>0</v>
      </c>
      <c r="S373" s="888">
        <v>0</v>
      </c>
      <c r="T373" s="51"/>
      <c r="U373" s="120">
        <v>0</v>
      </c>
      <c r="V373" s="888">
        <v>0</v>
      </c>
      <c r="W373" s="51"/>
      <c r="X373" s="1613">
        <f t="shared" si="31"/>
        <v>0</v>
      </c>
      <c r="Y373" s="1614">
        <f t="shared" si="32"/>
        <v>1364703.95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>
        <v>0</v>
      </c>
      <c r="P374" s="888">
        <v>0</v>
      </c>
      <c r="Q374" s="51"/>
      <c r="R374" s="120">
        <v>0</v>
      </c>
      <c r="S374" s="888">
        <v>0</v>
      </c>
      <c r="T374" s="51"/>
      <c r="U374" s="120">
        <v>0</v>
      </c>
      <c r="V374" s="888">
        <v>0</v>
      </c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>
        <v>0</v>
      </c>
      <c r="P375" s="888">
        <v>0</v>
      </c>
      <c r="Q375" s="51"/>
      <c r="R375" s="120">
        <v>0</v>
      </c>
      <c r="S375" s="888">
        <v>0</v>
      </c>
      <c r="T375" s="51"/>
      <c r="U375" s="120">
        <v>0</v>
      </c>
      <c r="V375" s="888">
        <v>0</v>
      </c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>
        <v>0</v>
      </c>
      <c r="P376" s="888">
        <v>0</v>
      </c>
      <c r="Q376" s="51"/>
      <c r="R376" s="120">
        <v>0</v>
      </c>
      <c r="S376" s="888">
        <v>0</v>
      </c>
      <c r="T376" s="51"/>
      <c r="U376" s="120">
        <v>0</v>
      </c>
      <c r="V376" s="888">
        <v>0</v>
      </c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>
        <v>0</v>
      </c>
      <c r="P377" s="888">
        <v>232653.75</v>
      </c>
      <c r="Q377" s="51"/>
      <c r="R377" s="120">
        <v>0</v>
      </c>
      <c r="S377" s="888">
        <v>0</v>
      </c>
      <c r="T377" s="51"/>
      <c r="U377" s="120">
        <v>0</v>
      </c>
      <c r="V377" s="888">
        <v>0</v>
      </c>
      <c r="W377" s="51"/>
      <c r="X377" s="1613">
        <f t="shared" si="31"/>
        <v>0</v>
      </c>
      <c r="Y377" s="1614">
        <f t="shared" si="32"/>
        <v>232653.75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>
        <v>0</v>
      </c>
      <c r="P378" s="888">
        <v>0</v>
      </c>
      <c r="Q378" s="51"/>
      <c r="R378" s="120">
        <v>0</v>
      </c>
      <c r="S378" s="888">
        <v>0</v>
      </c>
      <c r="T378" s="51"/>
      <c r="U378" s="120">
        <v>0</v>
      </c>
      <c r="V378" s="888">
        <v>0</v>
      </c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>
        <v>0</v>
      </c>
      <c r="P379" s="888">
        <v>0</v>
      </c>
      <c r="Q379" s="51"/>
      <c r="R379" s="120">
        <v>0</v>
      </c>
      <c r="S379" s="888">
        <v>0</v>
      </c>
      <c r="T379" s="51"/>
      <c r="U379" s="120">
        <v>0</v>
      </c>
      <c r="V379" s="888">
        <v>0</v>
      </c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>
        <v>0</v>
      </c>
      <c r="P380" s="888">
        <v>0</v>
      </c>
      <c r="Q380" s="51"/>
      <c r="R380" s="120">
        <v>0</v>
      </c>
      <c r="S380" s="888">
        <v>0</v>
      </c>
      <c r="T380" s="51"/>
      <c r="U380" s="120">
        <v>0</v>
      </c>
      <c r="V380" s="888">
        <v>0</v>
      </c>
      <c r="W380" s="51"/>
      <c r="X380" s="1613">
        <f t="shared" si="31"/>
        <v>0</v>
      </c>
      <c r="Y380" s="1614">
        <f t="shared" si="32"/>
        <v>0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>
        <v>0</v>
      </c>
      <c r="P381" s="888">
        <v>0</v>
      </c>
      <c r="Q381" s="51"/>
      <c r="R381" s="120">
        <v>0</v>
      </c>
      <c r="S381" s="888">
        <v>0</v>
      </c>
      <c r="T381" s="51"/>
      <c r="U381" s="120">
        <v>0</v>
      </c>
      <c r="V381" s="888">
        <v>0</v>
      </c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>
        <v>0</v>
      </c>
      <c r="P382" s="888">
        <v>0</v>
      </c>
      <c r="Q382" s="51"/>
      <c r="R382" s="120">
        <v>0</v>
      </c>
      <c r="S382" s="888">
        <v>0</v>
      </c>
      <c r="T382" s="51"/>
      <c r="U382" s="120">
        <v>0</v>
      </c>
      <c r="V382" s="888">
        <v>0</v>
      </c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>
        <v>0</v>
      </c>
      <c r="P383" s="888">
        <v>0</v>
      </c>
      <c r="Q383" s="51"/>
      <c r="R383" s="120">
        <v>0</v>
      </c>
      <c r="S383" s="888">
        <v>0</v>
      </c>
      <c r="T383" s="51"/>
      <c r="U383" s="120">
        <v>0</v>
      </c>
      <c r="V383" s="888">
        <v>0</v>
      </c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>
        <v>0</v>
      </c>
      <c r="P384" s="888">
        <v>0</v>
      </c>
      <c r="Q384" s="51"/>
      <c r="R384" s="120">
        <v>0</v>
      </c>
      <c r="S384" s="888">
        <v>0</v>
      </c>
      <c r="T384" s="51"/>
      <c r="U384" s="120">
        <v>0</v>
      </c>
      <c r="V384" s="888">
        <v>0</v>
      </c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>
        <v>0</v>
      </c>
      <c r="P385" s="888">
        <v>0</v>
      </c>
      <c r="Q385" s="51"/>
      <c r="R385" s="120">
        <v>0</v>
      </c>
      <c r="S385" s="888">
        <v>0</v>
      </c>
      <c r="T385" s="51"/>
      <c r="U385" s="120">
        <v>0</v>
      </c>
      <c r="V385" s="888">
        <v>0</v>
      </c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>
        <v>0</v>
      </c>
      <c r="P386" s="888">
        <v>0</v>
      </c>
      <c r="Q386" s="51"/>
      <c r="R386" s="120">
        <v>0</v>
      </c>
      <c r="S386" s="888">
        <v>0</v>
      </c>
      <c r="T386" s="51"/>
      <c r="U386" s="120">
        <v>0</v>
      </c>
      <c r="V386" s="888">
        <v>0</v>
      </c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>
        <v>0</v>
      </c>
      <c r="P387" s="888">
        <v>0</v>
      </c>
      <c r="Q387" s="51"/>
      <c r="R387" s="120">
        <v>0</v>
      </c>
      <c r="S387" s="888">
        <v>0</v>
      </c>
      <c r="T387" s="51"/>
      <c r="U387" s="120">
        <v>0</v>
      </c>
      <c r="V387" s="888">
        <v>0</v>
      </c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>
        <v>0</v>
      </c>
      <c r="P388" s="888">
        <v>0</v>
      </c>
      <c r="Q388" s="51"/>
      <c r="R388" s="120">
        <v>0</v>
      </c>
      <c r="S388" s="888">
        <v>0</v>
      </c>
      <c r="T388" s="51"/>
      <c r="U388" s="120">
        <v>0</v>
      </c>
      <c r="V388" s="888">
        <v>0</v>
      </c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>
        <v>0</v>
      </c>
      <c r="P389" s="888">
        <v>0</v>
      </c>
      <c r="Q389" s="51"/>
      <c r="R389" s="120">
        <v>0</v>
      </c>
      <c r="S389" s="888">
        <v>0</v>
      </c>
      <c r="T389" s="51"/>
      <c r="U389" s="120">
        <v>0</v>
      </c>
      <c r="V389" s="888">
        <v>0</v>
      </c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>
        <v>0</v>
      </c>
      <c r="P390" s="888">
        <v>0</v>
      </c>
      <c r="Q390" s="51"/>
      <c r="R390" s="120">
        <v>0</v>
      </c>
      <c r="S390" s="888">
        <v>0</v>
      </c>
      <c r="T390" s="51"/>
      <c r="U390" s="120">
        <v>0</v>
      </c>
      <c r="V390" s="888">
        <v>0</v>
      </c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>
        <v>0</v>
      </c>
      <c r="P391" s="888">
        <v>0</v>
      </c>
      <c r="Q391" s="51"/>
      <c r="R391" s="120">
        <v>0</v>
      </c>
      <c r="S391" s="888">
        <v>0</v>
      </c>
      <c r="T391" s="51"/>
      <c r="U391" s="120">
        <v>0</v>
      </c>
      <c r="V391" s="888">
        <v>0</v>
      </c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>
        <v>0</v>
      </c>
      <c r="P392" s="888">
        <v>0</v>
      </c>
      <c r="Q392" s="51"/>
      <c r="R392" s="120">
        <v>0</v>
      </c>
      <c r="S392" s="888">
        <v>0</v>
      </c>
      <c r="T392" s="51"/>
      <c r="U392" s="120">
        <v>0</v>
      </c>
      <c r="V392" s="888">
        <v>0</v>
      </c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7" t="s">
        <v>2193</v>
      </c>
      <c r="C393" s="2418"/>
      <c r="D393" s="2418"/>
      <c r="E393" s="2418"/>
      <c r="F393" s="2418"/>
      <c r="G393" s="2418"/>
      <c r="H393" s="2418"/>
      <c r="I393" s="2418"/>
      <c r="J393" s="2418"/>
      <c r="K393" s="1035"/>
      <c r="L393" s="90"/>
      <c r="M393" s="51" t="s">
        <v>265</v>
      </c>
      <c r="N393" s="113">
        <f t="shared" si="28"/>
        <v>7601</v>
      </c>
      <c r="O393" s="120">
        <v>0</v>
      </c>
      <c r="P393" s="888">
        <v>0</v>
      </c>
      <c r="Q393" s="51"/>
      <c r="R393" s="120">
        <v>0</v>
      </c>
      <c r="S393" s="888">
        <v>0</v>
      </c>
      <c r="T393" s="51"/>
      <c r="U393" s="120">
        <v>0</v>
      </c>
      <c r="V393" s="888">
        <v>0</v>
      </c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>
        <v>0</v>
      </c>
      <c r="P394" s="888">
        <v>0</v>
      </c>
      <c r="Q394" s="51"/>
      <c r="R394" s="120">
        <v>0</v>
      </c>
      <c r="S394" s="888">
        <v>0</v>
      </c>
      <c r="T394" s="51"/>
      <c r="U394" s="120">
        <v>0</v>
      </c>
      <c r="V394" s="888">
        <v>0</v>
      </c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7" t="s">
        <v>2195</v>
      </c>
      <c r="C395" s="2419"/>
      <c r="D395" s="2419"/>
      <c r="E395" s="2419"/>
      <c r="F395" s="2419"/>
      <c r="G395" s="2419"/>
      <c r="H395" s="2419"/>
      <c r="I395" s="2419"/>
      <c r="J395" s="2419"/>
      <c r="K395" s="2419"/>
      <c r="L395" s="90"/>
      <c r="M395" s="51" t="s">
        <v>265</v>
      </c>
      <c r="N395" s="113">
        <f>+A395</f>
        <v>7603</v>
      </c>
      <c r="O395" s="120">
        <v>0</v>
      </c>
      <c r="P395" s="888">
        <v>0</v>
      </c>
      <c r="Q395" s="51"/>
      <c r="R395" s="120">
        <v>0</v>
      </c>
      <c r="S395" s="888">
        <v>0</v>
      </c>
      <c r="T395" s="51"/>
      <c r="U395" s="120">
        <v>0</v>
      </c>
      <c r="V395" s="888">
        <v>0</v>
      </c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>
        <v>0</v>
      </c>
      <c r="V396" s="888">
        <v>622.45000000000005</v>
      </c>
      <c r="W396" s="51"/>
      <c r="X396" s="1613">
        <f t="shared" si="31"/>
        <v>0</v>
      </c>
      <c r="Y396" s="1614">
        <f t="shared" si="32"/>
        <v>622.45000000000005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>
        <v>0</v>
      </c>
      <c r="P397" s="888">
        <v>0</v>
      </c>
      <c r="Q397" s="51"/>
      <c r="R397" s="581">
        <v>0</v>
      </c>
      <c r="S397" s="891">
        <v>0</v>
      </c>
      <c r="T397" s="51"/>
      <c r="U397" s="120">
        <v>0</v>
      </c>
      <c r="V397" s="888">
        <v>0</v>
      </c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>
        <v>0</v>
      </c>
      <c r="P398" s="888">
        <v>0</v>
      </c>
      <c r="Q398" s="51"/>
      <c r="R398" s="581">
        <v>0</v>
      </c>
      <c r="S398" s="891">
        <v>0</v>
      </c>
      <c r="T398" s="51"/>
      <c r="U398" s="120">
        <v>0</v>
      </c>
      <c r="V398" s="888">
        <v>0</v>
      </c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>
        <v>0</v>
      </c>
      <c r="P399" s="888">
        <v>0</v>
      </c>
      <c r="Q399" s="51"/>
      <c r="R399" s="581">
        <v>0</v>
      </c>
      <c r="S399" s="891">
        <v>0</v>
      </c>
      <c r="T399" s="51"/>
      <c r="U399" s="120">
        <v>0</v>
      </c>
      <c r="V399" s="888">
        <v>0</v>
      </c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>
        <v>0</v>
      </c>
      <c r="P400" s="888">
        <v>0</v>
      </c>
      <c r="Q400" s="51"/>
      <c r="R400" s="581">
        <v>0</v>
      </c>
      <c r="S400" s="891">
        <v>0</v>
      </c>
      <c r="T400" s="51"/>
      <c r="U400" s="120">
        <v>0</v>
      </c>
      <c r="V400" s="888">
        <v>0</v>
      </c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>
        <v>0</v>
      </c>
      <c r="P401" s="888">
        <v>0</v>
      </c>
      <c r="Q401" s="51"/>
      <c r="R401" s="581">
        <v>0</v>
      </c>
      <c r="S401" s="891">
        <v>0</v>
      </c>
      <c r="T401" s="51"/>
      <c r="U401" s="120">
        <v>0</v>
      </c>
      <c r="V401" s="888">
        <v>0</v>
      </c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>
        <v>0</v>
      </c>
      <c r="P402" s="888">
        <v>0</v>
      </c>
      <c r="Q402" s="51"/>
      <c r="R402" s="581">
        <v>0</v>
      </c>
      <c r="S402" s="891">
        <v>0</v>
      </c>
      <c r="T402" s="51"/>
      <c r="U402" s="120">
        <v>0</v>
      </c>
      <c r="V402" s="888">
        <v>0</v>
      </c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>
        <v>0</v>
      </c>
      <c r="P403" s="888">
        <v>0</v>
      </c>
      <c r="Q403" s="51"/>
      <c r="R403" s="581">
        <v>0</v>
      </c>
      <c r="S403" s="891">
        <v>0</v>
      </c>
      <c r="T403" s="51"/>
      <c r="U403" s="120">
        <v>0</v>
      </c>
      <c r="V403" s="888">
        <v>0</v>
      </c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>
        <v>0</v>
      </c>
      <c r="P404" s="888">
        <v>0</v>
      </c>
      <c r="Q404" s="51"/>
      <c r="R404" s="581">
        <v>0</v>
      </c>
      <c r="S404" s="891">
        <v>0</v>
      </c>
      <c r="T404" s="51"/>
      <c r="U404" s="120">
        <v>0</v>
      </c>
      <c r="V404" s="888">
        <v>0</v>
      </c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>
        <v>0</v>
      </c>
      <c r="P405" s="888">
        <v>0</v>
      </c>
      <c r="Q405" s="51"/>
      <c r="R405" s="581">
        <v>0</v>
      </c>
      <c r="S405" s="891">
        <v>0</v>
      </c>
      <c r="T405" s="51"/>
      <c r="U405" s="120">
        <v>0</v>
      </c>
      <c r="V405" s="888">
        <v>0</v>
      </c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>
        <v>0</v>
      </c>
      <c r="P406" s="888">
        <v>0</v>
      </c>
      <c r="Q406" s="51"/>
      <c r="R406" s="581">
        <v>0</v>
      </c>
      <c r="S406" s="891">
        <v>0</v>
      </c>
      <c r="T406" s="51"/>
      <c r="U406" s="120">
        <v>0</v>
      </c>
      <c r="V406" s="888">
        <v>0</v>
      </c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>
        <v>0</v>
      </c>
      <c r="P407" s="888">
        <v>0</v>
      </c>
      <c r="Q407" s="51"/>
      <c r="R407" s="581">
        <v>0</v>
      </c>
      <c r="S407" s="891">
        <v>0</v>
      </c>
      <c r="T407" s="51"/>
      <c r="U407" s="120">
        <v>0</v>
      </c>
      <c r="V407" s="888">
        <v>0</v>
      </c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>
        <v>0</v>
      </c>
      <c r="P408" s="888">
        <v>0</v>
      </c>
      <c r="Q408" s="51"/>
      <c r="R408" s="581">
        <v>0</v>
      </c>
      <c r="S408" s="891">
        <v>0</v>
      </c>
      <c r="T408" s="51"/>
      <c r="U408" s="120">
        <v>0</v>
      </c>
      <c r="V408" s="888">
        <v>0</v>
      </c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>
        <v>0</v>
      </c>
      <c r="P409" s="888">
        <v>0</v>
      </c>
      <c r="Q409" s="51"/>
      <c r="R409" s="581">
        <v>0</v>
      </c>
      <c r="S409" s="891">
        <v>0</v>
      </c>
      <c r="T409" s="51"/>
      <c r="U409" s="120">
        <v>0</v>
      </c>
      <c r="V409" s="888">
        <v>0</v>
      </c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>
        <v>0</v>
      </c>
      <c r="P410" s="888">
        <v>0</v>
      </c>
      <c r="Q410" s="51"/>
      <c r="R410" s="581">
        <v>0</v>
      </c>
      <c r="S410" s="891">
        <v>0</v>
      </c>
      <c r="T410" s="51"/>
      <c r="U410" s="120">
        <v>0</v>
      </c>
      <c r="V410" s="888">
        <v>0</v>
      </c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>
        <v>0</v>
      </c>
      <c r="P411" s="888">
        <v>0</v>
      </c>
      <c r="Q411" s="51"/>
      <c r="R411" s="581">
        <v>0</v>
      </c>
      <c r="S411" s="891">
        <v>0</v>
      </c>
      <c r="T411" s="51"/>
      <c r="U411" s="120">
        <v>0</v>
      </c>
      <c r="V411" s="888">
        <v>0</v>
      </c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>
        <v>0</v>
      </c>
      <c r="P412" s="888">
        <v>0</v>
      </c>
      <c r="Q412" s="51"/>
      <c r="R412" s="581">
        <v>0</v>
      </c>
      <c r="S412" s="891">
        <v>0</v>
      </c>
      <c r="T412" s="51"/>
      <c r="U412" s="120">
        <v>0</v>
      </c>
      <c r="V412" s="888">
        <v>0</v>
      </c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>
        <v>0</v>
      </c>
      <c r="P413" s="888">
        <v>0</v>
      </c>
      <c r="Q413" s="51"/>
      <c r="R413" s="581">
        <v>0</v>
      </c>
      <c r="S413" s="891">
        <v>0</v>
      </c>
      <c r="T413" s="51"/>
      <c r="U413" s="120">
        <v>0</v>
      </c>
      <c r="V413" s="888">
        <v>0</v>
      </c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>
        <v>0</v>
      </c>
      <c r="P414" s="888">
        <v>0</v>
      </c>
      <c r="Q414" s="51"/>
      <c r="R414" s="581">
        <v>0</v>
      </c>
      <c r="S414" s="891">
        <v>0</v>
      </c>
      <c r="T414" s="51"/>
      <c r="U414" s="120">
        <v>0</v>
      </c>
      <c r="V414" s="888">
        <v>0</v>
      </c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>
        <v>0</v>
      </c>
      <c r="P415" s="888">
        <v>0</v>
      </c>
      <c r="Q415" s="51"/>
      <c r="R415" s="581">
        <v>0</v>
      </c>
      <c r="S415" s="891">
        <v>0</v>
      </c>
      <c r="T415" s="51"/>
      <c r="U415" s="120">
        <v>0</v>
      </c>
      <c r="V415" s="888">
        <v>0</v>
      </c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>
        <v>0</v>
      </c>
      <c r="P416" s="888">
        <v>0</v>
      </c>
      <c r="Q416" s="51"/>
      <c r="R416" s="581">
        <v>0</v>
      </c>
      <c r="S416" s="891">
        <v>0</v>
      </c>
      <c r="T416" s="51"/>
      <c r="U416" s="120">
        <v>0</v>
      </c>
      <c r="V416" s="888">
        <v>0</v>
      </c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>
        <v>0</v>
      </c>
      <c r="P417" s="888">
        <v>0</v>
      </c>
      <c r="Q417" s="51"/>
      <c r="R417" s="581">
        <v>0</v>
      </c>
      <c r="S417" s="891">
        <v>0</v>
      </c>
      <c r="T417" s="51"/>
      <c r="U417" s="120">
        <v>0</v>
      </c>
      <c r="V417" s="888">
        <v>0</v>
      </c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>
        <v>0</v>
      </c>
      <c r="P418" s="888">
        <v>0</v>
      </c>
      <c r="Q418" s="51"/>
      <c r="R418" s="581">
        <v>0</v>
      </c>
      <c r="S418" s="891">
        <v>0</v>
      </c>
      <c r="T418" s="51"/>
      <c r="U418" s="120">
        <v>0</v>
      </c>
      <c r="V418" s="888">
        <v>0</v>
      </c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>
        <v>0</v>
      </c>
      <c r="P419" s="888">
        <v>0</v>
      </c>
      <c r="Q419" s="51"/>
      <c r="R419" s="581">
        <v>0</v>
      </c>
      <c r="S419" s="891">
        <v>0</v>
      </c>
      <c r="T419" s="51"/>
      <c r="U419" s="120">
        <v>0</v>
      </c>
      <c r="V419" s="888">
        <v>0</v>
      </c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>
        <v>0</v>
      </c>
      <c r="P420" s="888">
        <v>0</v>
      </c>
      <c r="Q420" s="51"/>
      <c r="R420" s="581">
        <v>0</v>
      </c>
      <c r="S420" s="891">
        <v>0</v>
      </c>
      <c r="T420" s="51"/>
      <c r="U420" s="120">
        <v>0</v>
      </c>
      <c r="V420" s="888">
        <v>0</v>
      </c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>
        <v>0</v>
      </c>
      <c r="P421" s="888">
        <v>0</v>
      </c>
      <c r="Q421" s="51"/>
      <c r="R421" s="581">
        <v>0</v>
      </c>
      <c r="S421" s="891">
        <v>0</v>
      </c>
      <c r="T421" s="51"/>
      <c r="U421" s="120">
        <v>0</v>
      </c>
      <c r="V421" s="888">
        <v>0</v>
      </c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>
        <v>0</v>
      </c>
      <c r="P422" s="888">
        <v>0</v>
      </c>
      <c r="Q422" s="51"/>
      <c r="R422" s="581">
        <v>0</v>
      </c>
      <c r="S422" s="891">
        <v>0</v>
      </c>
      <c r="T422" s="51"/>
      <c r="U422" s="120">
        <v>0</v>
      </c>
      <c r="V422" s="888">
        <v>0</v>
      </c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>
        <v>0</v>
      </c>
      <c r="P423" s="888">
        <v>0</v>
      </c>
      <c r="Q423" s="51"/>
      <c r="R423" s="581">
        <v>0</v>
      </c>
      <c r="S423" s="891">
        <v>0</v>
      </c>
      <c r="T423" s="51"/>
      <c r="U423" s="120">
        <v>0</v>
      </c>
      <c r="V423" s="888">
        <v>0</v>
      </c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>
        <v>0</v>
      </c>
      <c r="P424" s="888">
        <v>0</v>
      </c>
      <c r="Q424" s="51"/>
      <c r="R424" s="581">
        <v>0</v>
      </c>
      <c r="S424" s="891">
        <v>0</v>
      </c>
      <c r="T424" s="51"/>
      <c r="U424" s="120">
        <v>0</v>
      </c>
      <c r="V424" s="888">
        <v>0</v>
      </c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>
        <v>0</v>
      </c>
      <c r="P425" s="888">
        <v>0</v>
      </c>
      <c r="Q425" s="51"/>
      <c r="R425" s="581">
        <v>0</v>
      </c>
      <c r="S425" s="891">
        <v>0</v>
      </c>
      <c r="T425" s="51"/>
      <c r="U425" s="120">
        <v>0</v>
      </c>
      <c r="V425" s="888">
        <v>0</v>
      </c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>
        <v>0</v>
      </c>
      <c r="P426" s="888">
        <v>0</v>
      </c>
      <c r="Q426" s="51"/>
      <c r="R426" s="581">
        <v>0</v>
      </c>
      <c r="S426" s="891">
        <v>0</v>
      </c>
      <c r="T426" s="51"/>
      <c r="U426" s="120">
        <v>0</v>
      </c>
      <c r="V426" s="888">
        <v>0</v>
      </c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>
        <v>0</v>
      </c>
      <c r="P427" s="888">
        <v>0</v>
      </c>
      <c r="Q427" s="51"/>
      <c r="R427" s="581">
        <v>0</v>
      </c>
      <c r="S427" s="891">
        <v>0</v>
      </c>
      <c r="T427" s="51"/>
      <c r="U427" s="120">
        <v>0</v>
      </c>
      <c r="V427" s="888">
        <v>0</v>
      </c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>
        <v>0</v>
      </c>
      <c r="P428" s="888">
        <v>0</v>
      </c>
      <c r="Q428" s="51"/>
      <c r="R428" s="581">
        <v>0</v>
      </c>
      <c r="S428" s="891">
        <v>0</v>
      </c>
      <c r="T428" s="51"/>
      <c r="U428" s="120">
        <v>0</v>
      </c>
      <c r="V428" s="888">
        <v>0</v>
      </c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>
        <v>0</v>
      </c>
      <c r="P429" s="888">
        <v>0</v>
      </c>
      <c r="Q429" s="51"/>
      <c r="R429" s="581">
        <v>0</v>
      </c>
      <c r="S429" s="891">
        <v>0</v>
      </c>
      <c r="T429" s="51"/>
      <c r="U429" s="120">
        <v>0</v>
      </c>
      <c r="V429" s="888">
        <v>0</v>
      </c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>
        <v>0</v>
      </c>
      <c r="P430" s="888">
        <v>0</v>
      </c>
      <c r="Q430" s="51"/>
      <c r="R430" s="581">
        <v>0</v>
      </c>
      <c r="S430" s="891">
        <v>0</v>
      </c>
      <c r="T430" s="51"/>
      <c r="U430" s="120">
        <v>0</v>
      </c>
      <c r="V430" s="888">
        <v>0</v>
      </c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>
        <v>0</v>
      </c>
      <c r="P431" s="888">
        <v>0</v>
      </c>
      <c r="Q431" s="51"/>
      <c r="R431" s="581">
        <v>0</v>
      </c>
      <c r="S431" s="891">
        <v>0</v>
      </c>
      <c r="T431" s="51"/>
      <c r="U431" s="120">
        <v>0</v>
      </c>
      <c r="V431" s="888">
        <v>0</v>
      </c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>
        <v>22674.97</v>
      </c>
      <c r="P432" s="888">
        <v>0</v>
      </c>
      <c r="Q432" s="51"/>
      <c r="R432" s="581">
        <v>0</v>
      </c>
      <c r="S432" s="891">
        <v>0</v>
      </c>
      <c r="T432" s="51"/>
      <c r="U432" s="120">
        <v>0</v>
      </c>
      <c r="V432" s="888">
        <v>0</v>
      </c>
      <c r="W432" s="51"/>
      <c r="X432" s="1613">
        <f t="shared" si="35"/>
        <v>22674.97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>
        <v>0</v>
      </c>
      <c r="P433" s="888">
        <v>0</v>
      </c>
      <c r="Q433" s="51"/>
      <c r="R433" s="581">
        <v>0</v>
      </c>
      <c r="S433" s="891">
        <v>0</v>
      </c>
      <c r="T433" s="51"/>
      <c r="U433" s="120">
        <v>0</v>
      </c>
      <c r="V433" s="888">
        <v>0</v>
      </c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>
        <v>0</v>
      </c>
      <c r="P434" s="888">
        <v>0</v>
      </c>
      <c r="Q434" s="51"/>
      <c r="R434" s="581">
        <v>0</v>
      </c>
      <c r="S434" s="891">
        <v>0</v>
      </c>
      <c r="T434" s="51"/>
      <c r="U434" s="120">
        <v>0</v>
      </c>
      <c r="V434" s="888">
        <v>0</v>
      </c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>
        <v>0</v>
      </c>
      <c r="P435" s="888">
        <v>0</v>
      </c>
      <c r="Q435" s="51"/>
      <c r="R435" s="581">
        <v>0</v>
      </c>
      <c r="S435" s="891">
        <v>0</v>
      </c>
      <c r="T435" s="51"/>
      <c r="U435" s="120">
        <v>0</v>
      </c>
      <c r="V435" s="888">
        <v>0</v>
      </c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>
        <v>0</v>
      </c>
      <c r="P436" s="888">
        <v>0</v>
      </c>
      <c r="Q436" s="51"/>
      <c r="R436" s="581">
        <v>0</v>
      </c>
      <c r="S436" s="891">
        <v>0</v>
      </c>
      <c r="T436" s="51"/>
      <c r="U436" s="120">
        <v>0</v>
      </c>
      <c r="V436" s="888">
        <v>0</v>
      </c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>
        <v>0</v>
      </c>
      <c r="P437" s="888">
        <v>0</v>
      </c>
      <c r="Q437" s="51"/>
      <c r="R437" s="581">
        <v>0</v>
      </c>
      <c r="S437" s="891">
        <v>0</v>
      </c>
      <c r="T437" s="51"/>
      <c r="U437" s="120">
        <v>0</v>
      </c>
      <c r="V437" s="888">
        <v>0</v>
      </c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>
        <v>0</v>
      </c>
      <c r="P438" s="888">
        <v>0</v>
      </c>
      <c r="Q438" s="51"/>
      <c r="R438" s="581">
        <v>0</v>
      </c>
      <c r="S438" s="891">
        <v>0</v>
      </c>
      <c r="T438" s="51"/>
      <c r="U438" s="120">
        <v>0</v>
      </c>
      <c r="V438" s="888">
        <v>0</v>
      </c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>
        <v>0</v>
      </c>
      <c r="P439" s="888">
        <v>0</v>
      </c>
      <c r="Q439" s="51"/>
      <c r="R439" s="581">
        <v>0</v>
      </c>
      <c r="S439" s="891">
        <v>0</v>
      </c>
      <c r="T439" s="51"/>
      <c r="U439" s="120">
        <v>0</v>
      </c>
      <c r="V439" s="888">
        <v>0</v>
      </c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>
        <v>0</v>
      </c>
      <c r="P440" s="888">
        <v>0</v>
      </c>
      <c r="Q440" s="51"/>
      <c r="R440" s="581">
        <v>0</v>
      </c>
      <c r="S440" s="891">
        <v>0</v>
      </c>
      <c r="T440" s="51"/>
      <c r="U440" s="120">
        <v>0</v>
      </c>
      <c r="V440" s="888">
        <v>0</v>
      </c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>
        <v>0</v>
      </c>
      <c r="P441" s="888">
        <v>0</v>
      </c>
      <c r="Q441" s="51"/>
      <c r="R441" s="581">
        <v>0</v>
      </c>
      <c r="S441" s="891">
        <v>0</v>
      </c>
      <c r="T441" s="51"/>
      <c r="U441" s="120">
        <v>0</v>
      </c>
      <c r="V441" s="888">
        <v>0</v>
      </c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>
        <v>0</v>
      </c>
      <c r="P442" s="888">
        <v>0</v>
      </c>
      <c r="Q442" s="51"/>
      <c r="R442" s="581">
        <v>0</v>
      </c>
      <c r="S442" s="891">
        <v>0</v>
      </c>
      <c r="T442" s="51"/>
      <c r="U442" s="120">
        <v>0</v>
      </c>
      <c r="V442" s="888">
        <v>0</v>
      </c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>
        <v>0</v>
      </c>
      <c r="P443" s="888">
        <v>0</v>
      </c>
      <c r="Q443" s="51"/>
      <c r="R443" s="581">
        <v>0</v>
      </c>
      <c r="S443" s="891">
        <v>0</v>
      </c>
      <c r="T443" s="51"/>
      <c r="U443" s="120">
        <v>0</v>
      </c>
      <c r="V443" s="888">
        <v>0</v>
      </c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>
        <v>0</v>
      </c>
      <c r="P444" s="888">
        <v>0</v>
      </c>
      <c r="Q444" s="51"/>
      <c r="R444" s="581">
        <v>0</v>
      </c>
      <c r="S444" s="891">
        <v>0</v>
      </c>
      <c r="T444" s="51"/>
      <c r="U444" s="120">
        <v>0</v>
      </c>
      <c r="V444" s="888">
        <v>0</v>
      </c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>
        <v>0</v>
      </c>
      <c r="P445" s="888">
        <v>0</v>
      </c>
      <c r="Q445" s="51"/>
      <c r="R445" s="581">
        <v>0</v>
      </c>
      <c r="S445" s="891">
        <v>0</v>
      </c>
      <c r="T445" s="51"/>
      <c r="U445" s="120">
        <v>0</v>
      </c>
      <c r="V445" s="888">
        <v>0</v>
      </c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>
        <v>0</v>
      </c>
      <c r="P446" s="888">
        <v>0</v>
      </c>
      <c r="Q446" s="51"/>
      <c r="R446" s="581">
        <v>0</v>
      </c>
      <c r="S446" s="891">
        <v>0</v>
      </c>
      <c r="T446" s="51"/>
      <c r="U446" s="120">
        <v>0</v>
      </c>
      <c r="V446" s="888">
        <v>0</v>
      </c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>
        <v>0</v>
      </c>
      <c r="P447" s="888">
        <v>0</v>
      </c>
      <c r="Q447" s="51"/>
      <c r="R447" s="581">
        <v>0</v>
      </c>
      <c r="S447" s="891">
        <v>0</v>
      </c>
      <c r="T447" s="51"/>
      <c r="U447" s="120">
        <v>0</v>
      </c>
      <c r="V447" s="888">
        <v>0</v>
      </c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>
        <v>0</v>
      </c>
      <c r="P448" s="888">
        <v>0</v>
      </c>
      <c r="Q448" s="51"/>
      <c r="R448" s="581">
        <v>0</v>
      </c>
      <c r="S448" s="891">
        <v>0</v>
      </c>
      <c r="T448" s="51"/>
      <c r="U448" s="120">
        <v>0</v>
      </c>
      <c r="V448" s="888">
        <v>0</v>
      </c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>
        <v>0</v>
      </c>
      <c r="P449" s="888">
        <v>0</v>
      </c>
      <c r="Q449" s="51"/>
      <c r="R449" s="581">
        <v>0</v>
      </c>
      <c r="S449" s="891">
        <v>0</v>
      </c>
      <c r="T449" s="51"/>
      <c r="U449" s="120">
        <v>0</v>
      </c>
      <c r="V449" s="888">
        <v>0</v>
      </c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>
        <v>0</v>
      </c>
      <c r="P450" s="888">
        <v>0</v>
      </c>
      <c r="Q450" s="51"/>
      <c r="R450" s="581">
        <v>0</v>
      </c>
      <c r="S450" s="891">
        <v>0</v>
      </c>
      <c r="T450" s="51"/>
      <c r="U450" s="120">
        <v>0</v>
      </c>
      <c r="V450" s="888">
        <v>0</v>
      </c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>
        <v>0</v>
      </c>
      <c r="P451" s="888">
        <v>0</v>
      </c>
      <c r="Q451" s="51"/>
      <c r="R451" s="581">
        <v>0</v>
      </c>
      <c r="S451" s="891">
        <v>0</v>
      </c>
      <c r="T451" s="51"/>
      <c r="U451" s="120">
        <v>0</v>
      </c>
      <c r="V451" s="888">
        <v>0</v>
      </c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>
        <v>0</v>
      </c>
      <c r="P452" s="888">
        <v>0</v>
      </c>
      <c r="Q452" s="51"/>
      <c r="R452" s="581">
        <v>0</v>
      </c>
      <c r="S452" s="891">
        <v>0</v>
      </c>
      <c r="T452" s="51"/>
      <c r="U452" s="120">
        <v>0</v>
      </c>
      <c r="V452" s="888">
        <v>0</v>
      </c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>
        <v>0</v>
      </c>
      <c r="P453" s="888">
        <v>0</v>
      </c>
      <c r="Q453" s="51"/>
      <c r="R453" s="581">
        <v>0</v>
      </c>
      <c r="S453" s="891">
        <v>0</v>
      </c>
      <c r="T453" s="51"/>
      <c r="U453" s="120">
        <v>0</v>
      </c>
      <c r="V453" s="888">
        <v>0</v>
      </c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>
        <v>0</v>
      </c>
      <c r="P454" s="888">
        <v>0</v>
      </c>
      <c r="Q454" s="51"/>
      <c r="R454" s="581">
        <v>0</v>
      </c>
      <c r="S454" s="891">
        <v>0</v>
      </c>
      <c r="T454" s="51"/>
      <c r="U454" s="120">
        <v>0</v>
      </c>
      <c r="V454" s="888">
        <v>0</v>
      </c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>
        <v>0</v>
      </c>
      <c r="P455" s="888">
        <v>0</v>
      </c>
      <c r="Q455" s="51"/>
      <c r="R455" s="581">
        <v>0</v>
      </c>
      <c r="S455" s="891">
        <v>0</v>
      </c>
      <c r="T455" s="51"/>
      <c r="U455" s="120">
        <v>0</v>
      </c>
      <c r="V455" s="888">
        <v>0</v>
      </c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>
        <v>0</v>
      </c>
      <c r="P456" s="888">
        <v>0</v>
      </c>
      <c r="Q456" s="51"/>
      <c r="R456" s="581">
        <v>0</v>
      </c>
      <c r="S456" s="891">
        <v>0</v>
      </c>
      <c r="T456" s="51"/>
      <c r="U456" s="120">
        <v>0</v>
      </c>
      <c r="V456" s="888">
        <v>0</v>
      </c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>
        <v>0</v>
      </c>
      <c r="P457" s="888">
        <v>0</v>
      </c>
      <c r="Q457" s="51"/>
      <c r="R457" s="581">
        <v>0</v>
      </c>
      <c r="S457" s="891">
        <v>0</v>
      </c>
      <c r="T457" s="51"/>
      <c r="U457" s="120">
        <v>0</v>
      </c>
      <c r="V457" s="888">
        <v>0</v>
      </c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>
        <v>0</v>
      </c>
      <c r="P458" s="888">
        <v>0</v>
      </c>
      <c r="Q458" s="51"/>
      <c r="R458" s="581">
        <v>0</v>
      </c>
      <c r="S458" s="891">
        <v>0</v>
      </c>
      <c r="T458" s="51"/>
      <c r="U458" s="120">
        <v>0</v>
      </c>
      <c r="V458" s="888">
        <v>0</v>
      </c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>
        <v>0</v>
      </c>
      <c r="P459" s="888">
        <v>0</v>
      </c>
      <c r="Q459" s="51"/>
      <c r="R459" s="581">
        <v>0</v>
      </c>
      <c r="S459" s="891">
        <v>0</v>
      </c>
      <c r="T459" s="51"/>
      <c r="U459" s="120">
        <v>0</v>
      </c>
      <c r="V459" s="888">
        <v>0</v>
      </c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>
        <v>0</v>
      </c>
      <c r="P460" s="888">
        <v>0</v>
      </c>
      <c r="Q460" s="51"/>
      <c r="R460" s="581">
        <v>0</v>
      </c>
      <c r="S460" s="891">
        <v>0</v>
      </c>
      <c r="T460" s="51"/>
      <c r="U460" s="120">
        <v>0</v>
      </c>
      <c r="V460" s="888">
        <v>0</v>
      </c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>
        <v>0</v>
      </c>
      <c r="P461" s="906">
        <v>0</v>
      </c>
      <c r="Q461" s="51"/>
      <c r="R461" s="838">
        <v>0</v>
      </c>
      <c r="S461" s="907">
        <v>0</v>
      </c>
      <c r="T461" s="51"/>
      <c r="U461" s="123">
        <v>0</v>
      </c>
      <c r="V461" s="906">
        <v>0</v>
      </c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1720746.56</v>
      </c>
      <c r="P462" s="956">
        <f>+ROUND(+SUM(P17:P461),2)</f>
        <v>1609169.15</v>
      </c>
      <c r="Q462" s="51"/>
      <c r="R462" s="957">
        <f>+ROUND(+SUM(R17:R461),2)</f>
        <v>0</v>
      </c>
      <c r="S462" s="958">
        <f>+ROUND(+SUM(S17:S461),2)</f>
        <v>0</v>
      </c>
      <c r="T462" s="51"/>
      <c r="U462" s="1802">
        <f>+ROUND(+SUM(U17:U461),2)</f>
        <v>0</v>
      </c>
      <c r="V462" s="1803">
        <f>+ROUND(+SUM(V17:V461),2)</f>
        <v>622.45000000000005</v>
      </c>
      <c r="W462" s="51"/>
      <c r="X462" s="1617">
        <f>+ROUND(+SUM(X17:X461),2)</f>
        <v>1720746.56</v>
      </c>
      <c r="Y462" s="1618">
        <f>+ROUND(+SUM(Y17:Y461),2)</f>
        <v>1609791.6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-111577.41</v>
      </c>
      <c r="Q464" s="916"/>
      <c r="R464" s="919"/>
      <c r="S464" s="927">
        <f>+ROUND(+S462-R462,2)</f>
        <v>0</v>
      </c>
      <c r="T464" s="916"/>
      <c r="U464" s="38"/>
      <c r="V464" s="1646">
        <f>+ROUND(+V462-U462,2)</f>
        <v>622.45000000000005</v>
      </c>
      <c r="W464" s="916"/>
      <c r="X464" s="38"/>
      <c r="Y464" s="1804">
        <f>+ROUND(+Y462-X462,2)</f>
        <v>-110954.96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D4:E4"/>
    <mergeCell ref="G4:L4"/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72" priority="213" stopIfTrue="1" operator="lessThan">
      <formula>0</formula>
    </cfRule>
  </conditionalFormatting>
  <conditionalFormatting sqref="R1068:S1068 R1007:S1007 R1066:S1066 O462:V462 X462:Y462 AA462">
    <cfRule type="cellIs" dxfId="1471" priority="215" stopIfTrue="1" operator="lessThan">
      <formula>0</formula>
    </cfRule>
  </conditionalFormatting>
  <conditionalFormatting sqref="E12:F12">
    <cfRule type="cellIs" dxfId="1470" priority="223" stopIfTrue="1" operator="equal">
      <formula>0</formula>
    </cfRule>
  </conditionalFormatting>
  <conditionalFormatting sqref="N10">
    <cfRule type="cellIs" dxfId="1469" priority="224" stopIfTrue="1" operator="equal">
      <formula>0</formula>
    </cfRule>
  </conditionalFormatting>
  <conditionalFormatting sqref="AA10">
    <cfRule type="cellIs" dxfId="1468" priority="228" stopIfTrue="1" operator="equal">
      <formula>"ERROR !"</formula>
    </cfRule>
  </conditionalFormatting>
  <conditionalFormatting sqref="E2:L2 C6:E6 G6:L6 C8 C10 K10:L10 F10">
    <cfRule type="cellIs" dxfId="1467" priority="209" stopIfTrue="1" operator="equal">
      <formula>0</formula>
    </cfRule>
  </conditionalFormatting>
  <conditionalFormatting sqref="R206:S233 R43:S198 R301:S338 R274:S299 R235:S272 R397:S461 R372:S395">
    <cfRule type="cellIs" dxfId="1466" priority="171" stopIfTrue="1" operator="lessThan">
      <formula>0</formula>
    </cfRule>
  </conditionalFormatting>
  <conditionalFormatting sqref="P199:P202">
    <cfRule type="cellIs" dxfId="1465" priority="160" stopIfTrue="1" operator="lessThan">
      <formula>0</formula>
    </cfRule>
  </conditionalFormatting>
  <conditionalFormatting sqref="P213 O212 P209:P211 O206:O208 P204:P205">
    <cfRule type="cellIs" dxfId="1464" priority="159" stopIfTrue="1" operator="lessThan">
      <formula>0</formula>
    </cfRule>
  </conditionalFormatting>
  <conditionalFormatting sqref="O237">
    <cfRule type="cellIs" dxfId="1463" priority="156" stopIfTrue="1" operator="lessThan">
      <formula>0</formula>
    </cfRule>
  </conditionalFormatting>
  <conditionalFormatting sqref="O241">
    <cfRule type="cellIs" dxfId="1462" priority="155" stopIfTrue="1" operator="lessThan">
      <formula>0</formula>
    </cfRule>
  </conditionalFormatting>
  <conditionalFormatting sqref="U301:V338 U372:V461">
    <cfRule type="cellIs" dxfId="1461" priority="139" stopIfTrue="1" operator="lessThan">
      <formula>0</formula>
    </cfRule>
  </conditionalFormatting>
  <conditionalFormatting sqref="R273:S273">
    <cfRule type="cellIs" dxfId="1460" priority="146" stopIfTrue="1" operator="lessThan">
      <formula>0</formula>
    </cfRule>
  </conditionalFormatting>
  <conditionalFormatting sqref="R203:S203 R199:R202 R204:R205">
    <cfRule type="cellIs" dxfId="1459" priority="163" stopIfTrue="1" operator="lessThan">
      <formula>0</formula>
    </cfRule>
  </conditionalFormatting>
  <conditionalFormatting sqref="U50:V69">
    <cfRule type="cellIs" dxfId="1458" priority="143" stopIfTrue="1" operator="lessThan">
      <formula>0</formula>
    </cfRule>
  </conditionalFormatting>
  <conditionalFormatting sqref="O214:P233">
    <cfRule type="cellIs" dxfId="1457" priority="127" stopIfTrue="1" operator="lessThan">
      <formula>0</formula>
    </cfRule>
  </conditionalFormatting>
  <conditionalFormatting sqref="O245:P272">
    <cfRule type="cellIs" dxfId="1456" priority="123" stopIfTrue="1" operator="lessThan">
      <formula>0</formula>
    </cfRule>
  </conditionalFormatting>
  <conditionalFormatting sqref="O274:P299">
    <cfRule type="cellIs" dxfId="1455" priority="122" stopIfTrue="1" operator="lessThan">
      <formula>0</formula>
    </cfRule>
  </conditionalFormatting>
  <conditionalFormatting sqref="O301:P395">
    <cfRule type="cellIs" dxfId="1454" priority="121" stopIfTrue="1" operator="lessThan">
      <formula>0</formula>
    </cfRule>
  </conditionalFormatting>
  <conditionalFormatting sqref="O397:P461">
    <cfRule type="cellIs" dxfId="1453" priority="120" stopIfTrue="1" operator="lessThan">
      <formula>0</formula>
    </cfRule>
  </conditionalFormatting>
  <conditionalFormatting sqref="O235:P236">
    <cfRule type="cellIs" dxfId="1452" priority="126" stopIfTrue="1" operator="lessThan">
      <formula>0</formula>
    </cfRule>
  </conditionalFormatting>
  <conditionalFormatting sqref="O238:P240">
    <cfRule type="cellIs" dxfId="1451" priority="125" stopIfTrue="1" operator="lessThan">
      <formula>0</formula>
    </cfRule>
  </conditionalFormatting>
  <conditionalFormatting sqref="O242:P246">
    <cfRule type="cellIs" dxfId="1450" priority="124" stopIfTrue="1" operator="lessThan">
      <formula>0</formula>
    </cfRule>
  </conditionalFormatting>
  <conditionalFormatting sqref="R17:S42">
    <cfRule type="cellIs" dxfId="1449" priority="149" stopIfTrue="1" operator="lessThan">
      <formula>0</formula>
    </cfRule>
  </conditionalFormatting>
  <conditionalFormatting sqref="S204:S205 S199:S202">
    <cfRule type="cellIs" dxfId="1448" priority="147" stopIfTrue="1" operator="lessThan">
      <formula>0</formula>
    </cfRule>
  </conditionalFormatting>
  <conditionalFormatting sqref="R300:S300">
    <cfRule type="cellIs" dxfId="1447" priority="145" stopIfTrue="1" operator="lessThan">
      <formula>0</formula>
    </cfRule>
  </conditionalFormatting>
  <conditionalFormatting sqref="R396:S396">
    <cfRule type="cellIs" dxfId="1446" priority="144" stopIfTrue="1" operator="lessThan">
      <formula>0</formula>
    </cfRule>
  </conditionalFormatting>
  <conditionalFormatting sqref="U235:V236 U261:V272 U238:V240 U237 U242:V259 U241">
    <cfRule type="cellIs" dxfId="1445" priority="142" stopIfTrue="1" operator="lessThan">
      <formula>0</formula>
    </cfRule>
  </conditionalFormatting>
  <conditionalFormatting sqref="U300:V300">
    <cfRule type="cellIs" dxfId="1444" priority="141" stopIfTrue="1" operator="lessThan">
      <formula>0</formula>
    </cfRule>
  </conditionalFormatting>
  <conditionalFormatting sqref="U274:V282 U284:V284 U286:V299">
    <cfRule type="cellIs" dxfId="1443" priority="140" stopIfTrue="1" operator="lessThan">
      <formula>0</formula>
    </cfRule>
  </conditionalFormatting>
  <conditionalFormatting sqref="O50:P198">
    <cfRule type="cellIs" dxfId="1442" priority="128" stopIfTrue="1" operator="lessThan">
      <formula>0</formula>
    </cfRule>
  </conditionalFormatting>
  <conditionalFormatting sqref="P464">
    <cfRule type="cellIs" dxfId="1441" priority="119" stopIfTrue="1" operator="equal">
      <formula>"2002 г. крайно ДТ с-до"</formula>
    </cfRule>
  </conditionalFormatting>
  <conditionalFormatting sqref="S464">
    <cfRule type="cellIs" dxfId="1440" priority="115" stopIfTrue="1" operator="equal">
      <formula>"2002 г. крайно ДТ с-до"</formula>
    </cfRule>
  </conditionalFormatting>
  <conditionalFormatting sqref="X202">
    <cfRule type="cellIs" dxfId="1439" priority="113" stopIfTrue="1" operator="lessThan">
      <formula>0</formula>
    </cfRule>
  </conditionalFormatting>
  <conditionalFormatting sqref="Y199:Y202">
    <cfRule type="cellIs" dxfId="1438" priority="112" stopIfTrue="1" operator="lessThan">
      <formula>0</formula>
    </cfRule>
  </conditionalFormatting>
  <conditionalFormatting sqref="X213:Y233">
    <cfRule type="cellIs" dxfId="1437" priority="111" stopIfTrue="1" operator="lessThan">
      <formula>0</formula>
    </cfRule>
  </conditionalFormatting>
  <conditionalFormatting sqref="X235:Y236">
    <cfRule type="cellIs" dxfId="1436" priority="110" stopIfTrue="1" operator="lessThan">
      <formula>0</formula>
    </cfRule>
  </conditionalFormatting>
  <conditionalFormatting sqref="X237">
    <cfRule type="cellIs" dxfId="1435" priority="109" stopIfTrue="1" operator="lessThan">
      <formula>0</formula>
    </cfRule>
  </conditionalFormatting>
  <conditionalFormatting sqref="X241">
    <cfRule type="cellIs" dxfId="1434" priority="108" stopIfTrue="1" operator="lessThan">
      <formula>0</formula>
    </cfRule>
  </conditionalFormatting>
  <conditionalFormatting sqref="X238:Y240">
    <cfRule type="cellIs" dxfId="1433" priority="107" stopIfTrue="1" operator="lessThan">
      <formula>0</formula>
    </cfRule>
  </conditionalFormatting>
  <conditionalFormatting sqref="O466:P466">
    <cfRule type="cellIs" dxfId="1432" priority="105" stopIfTrue="1" operator="equal">
      <formula>"O K"</formula>
    </cfRule>
    <cfRule type="cellIs" dxfId="1431" priority="106" stopIfTrue="1" operator="notEqual">
      <formula>0</formula>
    </cfRule>
  </conditionalFormatting>
  <conditionalFormatting sqref="R466:S466">
    <cfRule type="cellIs" dxfId="1430" priority="103" stopIfTrue="1" operator="equal">
      <formula>"O K"</formula>
    </cfRule>
    <cfRule type="cellIs" dxfId="1429" priority="104" stopIfTrue="1" operator="notEqual">
      <formula>0</formula>
    </cfRule>
  </conditionalFormatting>
  <conditionalFormatting sqref="V464">
    <cfRule type="cellIs" dxfId="1428" priority="102" stopIfTrue="1" operator="lessThan">
      <formula>0</formula>
    </cfRule>
  </conditionalFormatting>
  <conditionalFormatting sqref="U466:V466">
    <cfRule type="cellIs" dxfId="1427" priority="99" stopIfTrue="1" operator="equal">
      <formula>"O K"</formula>
    </cfRule>
    <cfRule type="cellIs" dxfId="1426" priority="100" stopIfTrue="1" operator="notEqual">
      <formula>0</formula>
    </cfRule>
  </conditionalFormatting>
  <conditionalFormatting sqref="Y464">
    <cfRule type="cellIs" dxfId="1425" priority="98" stopIfTrue="1" operator="lessThan">
      <formula>0</formula>
    </cfRule>
  </conditionalFormatting>
  <conditionalFormatting sqref="X466:Y466">
    <cfRule type="cellIs" dxfId="1424" priority="95" stopIfTrue="1" operator="equal">
      <formula>"O K"</formula>
    </cfRule>
    <cfRule type="cellIs" dxfId="1423" priority="96" stopIfTrue="1" operator="notEqual">
      <formula>0</formula>
    </cfRule>
  </conditionalFormatting>
  <conditionalFormatting sqref="O468:P468">
    <cfRule type="cellIs" dxfId="1422" priority="93" stopIfTrue="1" operator="equal">
      <formula>"O K"</formula>
    </cfRule>
    <cfRule type="cellIs" dxfId="1421" priority="94" stopIfTrue="1" operator="notEqual">
      <formula>0</formula>
    </cfRule>
  </conditionalFormatting>
  <conditionalFormatting sqref="R468:S468">
    <cfRule type="cellIs" dxfId="1420" priority="91" stopIfTrue="1" operator="equal">
      <formula>"O K"</formula>
    </cfRule>
    <cfRule type="cellIs" dxfId="1419" priority="92" stopIfTrue="1" operator="notEqual">
      <formula>0</formula>
    </cfRule>
  </conditionalFormatting>
  <conditionalFormatting sqref="U468:V468">
    <cfRule type="cellIs" dxfId="1418" priority="89" stopIfTrue="1" operator="equal">
      <formula>"O K"</formula>
    </cfRule>
    <cfRule type="cellIs" dxfId="1417" priority="90" stopIfTrue="1" operator="notEqual">
      <formula>0</formula>
    </cfRule>
  </conditionalFormatting>
  <conditionalFormatting sqref="X468:Y468">
    <cfRule type="cellIs" dxfId="1416" priority="87" stopIfTrue="1" operator="equal">
      <formula>"O K"</formula>
    </cfRule>
    <cfRule type="cellIs" dxfId="1415" priority="88" stopIfTrue="1" operator="notEqual">
      <formula>0</formula>
    </cfRule>
  </conditionalFormatting>
  <conditionalFormatting sqref="V237">
    <cfRule type="cellIs" dxfId="1414" priority="84" stopIfTrue="1" operator="lessThan">
      <formula>0</formula>
    </cfRule>
  </conditionalFormatting>
  <conditionalFormatting sqref="V241">
    <cfRule type="cellIs" dxfId="1413" priority="83" stopIfTrue="1" operator="lessThan">
      <formula>0</formula>
    </cfRule>
  </conditionalFormatting>
  <conditionalFormatting sqref="R339:S353">
    <cfRule type="cellIs" dxfId="1412" priority="82" stopIfTrue="1" operator="lessThan">
      <formula>0</formula>
    </cfRule>
  </conditionalFormatting>
  <conditionalFormatting sqref="R355:S371">
    <cfRule type="cellIs" dxfId="1411" priority="81" stopIfTrue="1" operator="lessThan">
      <formula>0</formula>
    </cfRule>
  </conditionalFormatting>
  <conditionalFormatting sqref="U354:V354">
    <cfRule type="cellIs" dxfId="1410" priority="80" stopIfTrue="1" operator="lessThan">
      <formula>0</formula>
    </cfRule>
  </conditionalFormatting>
  <conditionalFormatting sqref="U339:V353">
    <cfRule type="cellIs" dxfId="1409" priority="79" stopIfTrue="1" operator="lessThan">
      <formula>0</formula>
    </cfRule>
  </conditionalFormatting>
  <conditionalFormatting sqref="U355:V371">
    <cfRule type="cellIs" dxfId="1408" priority="78" stopIfTrue="1" operator="lessThan">
      <formula>0</formula>
    </cfRule>
  </conditionalFormatting>
  <conditionalFormatting sqref="G8:H8">
    <cfRule type="cellIs" dxfId="1407" priority="55" stopIfTrue="1" operator="equal">
      <formula>0</formula>
    </cfRule>
  </conditionalFormatting>
  <conditionalFormatting sqref="J8:L8">
    <cfRule type="cellIs" dxfId="1406" priority="54" stopIfTrue="1" operator="equal">
      <formula>0</formula>
    </cfRule>
  </conditionalFormatting>
  <conditionalFormatting sqref="O4">
    <cfRule type="cellIs" dxfId="1405" priority="50" stopIfTrue="1" operator="equal">
      <formula>"O K"</formula>
    </cfRule>
    <cfRule type="cellIs" dxfId="1404" priority="51" stopIfTrue="1" operator="notEqual">
      <formula>"O K"</formula>
    </cfRule>
  </conditionalFormatting>
  <conditionalFormatting sqref="R4">
    <cfRule type="cellIs" dxfId="1403" priority="48" stopIfTrue="1" operator="equal">
      <formula>"O K"</formula>
    </cfRule>
    <cfRule type="cellIs" dxfId="1402" priority="49" stopIfTrue="1" operator="notEqual">
      <formula>"O K"</formula>
    </cfRule>
  </conditionalFormatting>
  <conditionalFormatting sqref="S4">
    <cfRule type="cellIs" dxfId="1401" priority="46" stopIfTrue="1" operator="equal">
      <formula>"O K"</formula>
    </cfRule>
    <cfRule type="cellIs" dxfId="1400" priority="47" stopIfTrue="1" operator="notEqual">
      <formula>"O K"</formula>
    </cfRule>
  </conditionalFormatting>
  <conditionalFormatting sqref="U4">
    <cfRule type="cellIs" dxfId="1399" priority="44" stopIfTrue="1" operator="equal">
      <formula>"O K"</formula>
    </cfRule>
    <cfRule type="cellIs" dxfId="1398" priority="45" stopIfTrue="1" operator="notEqual">
      <formula>"O K"</formula>
    </cfRule>
  </conditionalFormatting>
  <conditionalFormatting sqref="V4">
    <cfRule type="cellIs" dxfId="1397" priority="42" stopIfTrue="1" operator="equal">
      <formula>"O K"</formula>
    </cfRule>
    <cfRule type="cellIs" dxfId="1396" priority="43" stopIfTrue="1" operator="notEqual">
      <formula>"O K"</formula>
    </cfRule>
  </conditionalFormatting>
  <conditionalFormatting sqref="Y4">
    <cfRule type="cellIs" dxfId="1395" priority="40" stopIfTrue="1" operator="equal">
      <formula>"O K"</formula>
    </cfRule>
    <cfRule type="cellIs" dxfId="1394" priority="41" stopIfTrue="1" operator="notEqual">
      <formula>"O K"</formula>
    </cfRule>
  </conditionalFormatting>
  <conditionalFormatting sqref="X4">
    <cfRule type="cellIs" dxfId="1393" priority="38" stopIfTrue="1" operator="equal">
      <formula>"O K"</formula>
    </cfRule>
    <cfRule type="cellIs" dxfId="1392" priority="39" stopIfTrue="1" operator="notEqual">
      <formula>"O K"</formula>
    </cfRule>
  </conditionalFormatting>
  <conditionalFormatting sqref="V212">
    <cfRule type="cellIs" dxfId="1391" priority="37" stopIfTrue="1" operator="lessThan">
      <formula>0</formula>
    </cfRule>
  </conditionalFormatting>
  <conditionalFormatting sqref="V203">
    <cfRule type="cellIs" dxfId="1390" priority="36" stopIfTrue="1" operator="lessThan">
      <formula>0</formula>
    </cfRule>
  </conditionalFormatting>
  <conditionalFormatting sqref="V206:V208">
    <cfRule type="cellIs" dxfId="1389" priority="35" stopIfTrue="1" operator="lessThan">
      <formula>0</formula>
    </cfRule>
  </conditionalFormatting>
  <conditionalFormatting sqref="U199:U205">
    <cfRule type="cellIs" dxfId="1388" priority="34" stopIfTrue="1" operator="lessThan">
      <formula>0</formula>
    </cfRule>
  </conditionalFormatting>
  <conditionalFormatting sqref="U209:U211">
    <cfRule type="cellIs" dxfId="1387" priority="33" stopIfTrue="1" operator="lessThan">
      <formula>0</formula>
    </cfRule>
  </conditionalFormatting>
  <conditionalFormatting sqref="U70:V74">
    <cfRule type="cellIs" dxfId="1386" priority="32" stopIfTrue="1" operator="lessThan">
      <formula>0</formula>
    </cfRule>
  </conditionalFormatting>
  <conditionalFormatting sqref="V48">
    <cfRule type="cellIs" dxfId="1385" priority="31" stopIfTrue="1" operator="lessThan">
      <formula>0</formula>
    </cfRule>
  </conditionalFormatting>
  <conditionalFormatting sqref="U49">
    <cfRule type="cellIs" dxfId="1384" priority="30" stopIfTrue="1" operator="lessThan">
      <formula>0</formula>
    </cfRule>
  </conditionalFormatting>
  <conditionalFormatting sqref="O470:P470">
    <cfRule type="cellIs" dxfId="1383" priority="28" stopIfTrue="1" operator="equal">
      <formula>"O K"</formula>
    </cfRule>
    <cfRule type="cellIs" dxfId="1382" priority="29" stopIfTrue="1" operator="notEqual">
      <formula>0</formula>
    </cfRule>
  </conditionalFormatting>
  <conditionalFormatting sqref="R470:S470">
    <cfRule type="cellIs" dxfId="1381" priority="26" stopIfTrue="1" operator="equal">
      <formula>"O K"</formula>
    </cfRule>
    <cfRule type="cellIs" dxfId="1380" priority="27" stopIfTrue="1" operator="notEqual">
      <formula>0</formula>
    </cfRule>
  </conditionalFormatting>
  <conditionalFormatting sqref="U470:V470">
    <cfRule type="cellIs" dxfId="1379" priority="24" stopIfTrue="1" operator="equal">
      <formula>"O K"</formula>
    </cfRule>
    <cfRule type="cellIs" dxfId="1378" priority="25" stopIfTrue="1" operator="notEqual">
      <formula>0</formula>
    </cfRule>
  </conditionalFormatting>
  <conditionalFormatting sqref="X470:Y470">
    <cfRule type="cellIs" dxfId="1377" priority="22" stopIfTrue="1" operator="equal">
      <formula>"O K"</formula>
    </cfRule>
    <cfRule type="cellIs" dxfId="1376" priority="23" stopIfTrue="1" operator="notEqual">
      <formula>0</formula>
    </cfRule>
  </conditionalFormatting>
  <conditionalFormatting sqref="O2">
    <cfRule type="cellIs" dxfId="1375" priority="20" stopIfTrue="1" operator="equal">
      <formula>"O K"</formula>
    </cfRule>
    <cfRule type="cellIs" dxfId="1374" priority="21" stopIfTrue="1" operator="notEqual">
      <formula>"O K"</formula>
    </cfRule>
  </conditionalFormatting>
  <conditionalFormatting sqref="R2">
    <cfRule type="cellIs" dxfId="1373" priority="18" stopIfTrue="1" operator="equal">
      <formula>"O K"</formula>
    </cfRule>
    <cfRule type="cellIs" dxfId="1372" priority="19" stopIfTrue="1" operator="notEqual">
      <formula>"O K"</formula>
    </cfRule>
  </conditionalFormatting>
  <conditionalFormatting sqref="U2">
    <cfRule type="cellIs" dxfId="1371" priority="16" stopIfTrue="1" operator="equal">
      <formula>"O K"</formula>
    </cfRule>
    <cfRule type="cellIs" dxfId="1370" priority="17" stopIfTrue="1" operator="notEqual">
      <formula>"O K"</formula>
    </cfRule>
  </conditionalFormatting>
  <conditionalFormatting sqref="X2">
    <cfRule type="cellIs" dxfId="1369" priority="14" stopIfTrue="1" operator="equal">
      <formula>"O K"</formula>
    </cfRule>
    <cfRule type="cellIs" dxfId="1368" priority="15" stopIfTrue="1" operator="notEqual">
      <formula>"O K"</formula>
    </cfRule>
  </conditionalFormatting>
  <conditionalFormatting sqref="E2:L2 C8">
    <cfRule type="cellIs" dxfId="1367" priority="13" stopIfTrue="1" operator="equal">
      <formula>0</formula>
    </cfRule>
  </conditionalFormatting>
  <conditionalFormatting sqref="D4">
    <cfRule type="cellIs" dxfId="1366" priority="9" stopIfTrue="1" operator="between">
      <formula>1000000000000</formula>
      <formula>9999999999999990</formula>
    </cfRule>
    <cfRule type="cellIs" dxfId="1365" priority="10" stopIfTrue="1" operator="between">
      <formula>1000000000</formula>
      <formula>999999999999</formula>
    </cfRule>
    <cfRule type="cellIs" dxfId="1364" priority="11" stopIfTrue="1" operator="between">
      <formula>10000</formula>
      <formula>99999999</formula>
    </cfRule>
    <cfRule type="cellIs" dxfId="1363" priority="12" stopIfTrue="1" operator="between">
      <formula>10</formula>
      <formula>9999</formula>
    </cfRule>
  </conditionalFormatting>
  <conditionalFormatting sqref="D4">
    <cfRule type="cellIs" dxfId="1362" priority="8" operator="equal">
      <formula>0</formula>
    </cfRule>
  </conditionalFormatting>
  <conditionalFormatting sqref="A3:C5">
    <cfRule type="cellIs" dxfId="1361" priority="7" operator="equal">
      <formula>"Код на общински разпоредител с бюджет"</formula>
    </cfRule>
  </conditionalFormatting>
  <conditionalFormatting sqref="G4:L4">
    <cfRule type="cellIs" dxfId="1360" priority="6" operator="equal">
      <formula>0</formula>
    </cfRule>
  </conditionalFormatting>
  <conditionalFormatting sqref="AA14:AA461">
    <cfRule type="cellIs" dxfId="1359" priority="5" stopIfTrue="1" operator="notEqual">
      <formula>0</formula>
    </cfRule>
  </conditionalFormatting>
  <conditionalFormatting sqref="U41:V42">
    <cfRule type="cellIs" dxfId="1358" priority="4" stopIfTrue="1" operator="lessThan">
      <formula>0</formula>
    </cfRule>
  </conditionalFormatting>
  <conditionalFormatting sqref="O41:P41">
    <cfRule type="cellIs" dxfId="1357" priority="3" stopIfTrue="1" operator="lessThan">
      <formula>0</formula>
    </cfRule>
  </conditionalFormatting>
  <conditionalFormatting sqref="O273:P273">
    <cfRule type="cellIs" dxfId="1356" priority="2" stopIfTrue="1" operator="lessThan">
      <formula>0</formula>
    </cfRule>
  </conditionalFormatting>
  <conditionalFormatting sqref="O300:P300">
    <cfRule type="cellIs" dxfId="1355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46" t="str">
        <f>+'TRIAL-BALANCE'!E2</f>
        <v>ОУ "ПРОФЕСОР МАРИН ДРИНОВ" М.12</v>
      </c>
      <c r="B1" s="2547"/>
      <c r="C1" s="2547"/>
      <c r="D1" s="2548"/>
      <c r="E1" s="224" t="s">
        <v>791</v>
      </c>
      <c r="F1" s="225"/>
      <c r="G1" s="2544">
        <f>+'TRIAL-BALANCE'!C6</f>
        <v>341731</v>
      </c>
      <c r="H1" s="2545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37" t="s">
        <v>1085</v>
      </c>
      <c r="B2" s="2538"/>
      <c r="C2" s="2538"/>
      <c r="D2" s="2539"/>
      <c r="E2" s="2561" t="str">
        <f>+IF(+ROUND(SUM(Status!O13:O39),2)+ROUND(SUM(Status!R13:R39),2)=0,0,"отчетено НЕРАВНЕНИЕ в таблица 'Status'!")</f>
        <v>отчетено НЕРАВНЕНИЕ в таблица 'Status'!</v>
      </c>
      <c r="F2" s="2561"/>
      <c r="G2" s="2561"/>
      <c r="H2" s="2561"/>
      <c r="I2" s="225"/>
      <c r="J2" s="2543">
        <f>+IF(AND(Status!$R21=0,Status!$R22=0,Status!$R29=0),0,"Има грешки в КРАЙНИ салда!")</f>
        <v>0</v>
      </c>
      <c r="K2" s="2543"/>
      <c r="L2" s="225"/>
      <c r="M2" s="2543">
        <f>+IF(AND(Status!$R31=0,Status!$R33=0,Status!$R39=0),0,"Неравнение в НАЧАЛНИ салда!")</f>
        <v>0</v>
      </c>
      <c r="N2" s="254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49">
        <f>+'TRIAL-BALANCE'!G4</f>
        <v>0</v>
      </c>
      <c r="B3" s="2550"/>
      <c r="C3" s="2550"/>
      <c r="D3" s="2551"/>
      <c r="E3" s="2210" t="s">
        <v>1205</v>
      </c>
      <c r="F3" s="227"/>
      <c r="G3" s="2535">
        <f>+'TRIAL-BALANCE'!J8</f>
        <v>0</v>
      </c>
      <c r="H3" s="2536"/>
      <c r="I3" s="225"/>
      <c r="J3" s="2211" t="s">
        <v>2107</v>
      </c>
      <c r="K3" s="2532" t="str">
        <f>+'TRIAL-BALANCE'!G6</f>
        <v xml:space="preserve">                              </v>
      </c>
      <c r="L3" s="2533"/>
      <c r="M3" s="2533"/>
      <c r="N3" s="253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60" t="str">
        <f>+A1</f>
        <v>ОУ "ПРОФЕСОР МАРИН ДРИНОВ" М.12</v>
      </c>
      <c r="C5" s="2560"/>
      <c r="D5" s="2560"/>
      <c r="E5" s="2560"/>
      <c r="F5" s="2560"/>
      <c r="G5" s="2560"/>
      <c r="H5" s="375" t="s">
        <v>1004</v>
      </c>
      <c r="I5" s="373"/>
      <c r="J5" s="2556" t="str">
        <f>+'TRIAL-BALANCE'!H12</f>
        <v>31 декември 2020 г.</v>
      </c>
      <c r="K5" s="2556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40">
        <f>+IF(Status!N2=0,0,+IF(Status!P4="ДА","ГРЕШКА - виж таблица 'Status' за с/ки 468Х!",0))</f>
        <v>0</v>
      </c>
      <c r="E6" s="2540"/>
      <c r="F6" s="232"/>
      <c r="G6" s="2541">
        <f>+IF(Status!N6=0,0,+IF(Status!P8="ДА","ГРЕШКА - виж таблица 'Status' за с/ки 468Х!",0))</f>
        <v>0</v>
      </c>
      <c r="H6" s="254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52" t="s">
        <v>398</v>
      </c>
      <c r="N7" s="2553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3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54"/>
      <c r="N8" s="2555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 t="str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Непопълнен ред в таблица 'Cash-deficit'!</v>
      </c>
      <c r="B9" s="2484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0</v>
      </c>
      <c r="E13" s="619">
        <f>+ROUND((+'TRIAL-BALANCE'!O73+'TRIAL-BALANCE'!O74+'TRIAL-BALANCE'!O75+'TRIAL-BALANCE'!O76-'TRIAL-BALANCE'!P95),2)</f>
        <v>0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0</v>
      </c>
      <c r="N13" s="619">
        <f t="shared" si="0"/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291858.36</v>
      </c>
      <c r="E14" s="619">
        <f>+ROUND((+'TRIAL-BALANCE'!O77+'TRIAL-BALANCE'!O78+'TRIAL-BALANCE'!O79+'TRIAL-BALANCE'!O80-SUM('TRIAL-BALANCE'!P96:P97)),2)</f>
        <v>318697.15999999997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291858.36</v>
      </c>
      <c r="N14" s="619">
        <f t="shared" si="0"/>
        <v>318697.15999999997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5859.05</v>
      </c>
      <c r="E15" s="619">
        <f>+ROUND((+'TRIAL-BALANCE'!O72+'TRIAL-BALANCE'!O81+'TRIAL-BALANCE'!O84+'TRIAL-BALANCE'!O85-'TRIAL-BALANCE'!P94-'TRIAL-BALANCE'!P98-'TRIAL-BALANCE'!P100),2)</f>
        <v>4510.9399999999996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5859.05</v>
      </c>
      <c r="N15" s="619">
        <f t="shared" si="0"/>
        <v>4510.9399999999996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2211.65</v>
      </c>
      <c r="K18" s="643">
        <f>+ROUND(+'TRIAL-BALANCE'!AC92+'TRIAL-BALANCE'!AC93,2)</f>
        <v>2211.65</v>
      </c>
      <c r="L18" s="248"/>
      <c r="M18" s="618">
        <f t="shared" si="0"/>
        <v>2211.65</v>
      </c>
      <c r="N18" s="619">
        <f t="shared" si="0"/>
        <v>2211.65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0</v>
      </c>
      <c r="E19" s="623">
        <f>+ROUND('TRIAL-BALANCE'!O71+'TRIAL-BALANCE'!O90,2)</f>
        <v>0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0</v>
      </c>
      <c r="N19" s="629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297717.40999999997</v>
      </c>
      <c r="E20" s="625">
        <f>+ROUND(+E13+E14+E15+E16+E17+E18+E19,2)</f>
        <v>323208.09999999998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2211.65</v>
      </c>
      <c r="K20" s="625">
        <f>+ROUND(+K13+K14+K15+K16+K17+K18+K19,2)</f>
        <v>2211.65</v>
      </c>
      <c r="L20" s="248"/>
      <c r="M20" s="624">
        <f>+ROUND(+M13+M14+M15+M16+M17+M18+M19,2)</f>
        <v>299929.06</v>
      </c>
      <c r="N20" s="625">
        <f>+ROUND(+N13+N14+N15+N16+N17+N18+N19,2)</f>
        <v>325419.75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1657.97</v>
      </c>
      <c r="E22" s="625">
        <f>+ROUND(+'TRIAL-BALANCE'!O86+'TRIAL-BALANCE'!O87+'TRIAL-BALANCE'!O88+'TRIAL-BALANCE'!O89-'TRIAL-BALANCE'!P101,2)</f>
        <v>1813.61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1657.97</v>
      </c>
      <c r="N22" s="625">
        <f>+ROUND(+E22+H22+K22,2)</f>
        <v>1813.61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36007.07</v>
      </c>
      <c r="E24" s="619">
        <f>+ROUND(+SUM('TRIAL-BALANCE'!O103:O107),2)</f>
        <v>25827.42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36007.07</v>
      </c>
      <c r="N24" s="619">
        <f>+ROUND(+E24+H24+K24,2)</f>
        <v>25827.42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36007.07</v>
      </c>
      <c r="E26" s="625">
        <f>+ROUND(+E24+E25,2)</f>
        <v>25827.42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36007.07</v>
      </c>
      <c r="N26" s="625">
        <f>+ROUND(+N24+N25,2)</f>
        <v>25827.42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335382.45</v>
      </c>
      <c r="E28" s="654">
        <f>+ROUND(+E20+E22+E26,2)</f>
        <v>350849.13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2211.65</v>
      </c>
      <c r="K28" s="654">
        <f>+ROUND(+K20+K22+K26,2)</f>
        <v>2211.65</v>
      </c>
      <c r="L28" s="248"/>
      <c r="M28" s="653">
        <f>+ROUND(+M20+M22+M26,2)</f>
        <v>337594.1</v>
      </c>
      <c r="N28" s="654">
        <f>+ROUND(+N20+N22+N26,2)</f>
        <v>353060.78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0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0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0</v>
      </c>
      <c r="N40" s="619">
        <f>+ROUND(+E40+H40+K40,2)-ROUND(Q40,2)</f>
        <v>0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"12",'TRIAL-BALANCE'!T115&lt;0),-'TRIAL-BALANCE'!T115,0)+IF(AND('TRIAL-BALANCE'!$N$4&lt;"12",'TRIAL-BALANCE'!T117&lt;0),-'TRIAL-BALANCE'!T117,0)</f>
        <v>0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0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"12",'TRIAL-BALANCE'!AA115&lt;0),-'TRIAL-BALANCE'!AA115,0)+IF(AND('TRIAL-BALANCE'!$N$4&lt;"12",'TRIAL-BALANCE'!AA117&lt;0),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"12",'TRIAL-BALANCE'!AH115&lt;0),-'TRIAL-BALANCE'!AH115,0)+IF(AND('TRIAL-BALANCE'!$N$4&lt;"12",'TRIAL-BALANCE'!AH117&lt;0),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0</v>
      </c>
      <c r="N42" s="619">
        <f t="shared" si="2"/>
        <v>0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0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0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0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0</v>
      </c>
      <c r="N45" s="629">
        <f>+ROUND(+E45+H45+K45,2)-ROUND(Q45,2)</f>
        <v>0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0</v>
      </c>
      <c r="E46" s="625">
        <f>+ROUND(+E40+E41+E42+E43+E44+E45,2)</f>
        <v>0</v>
      </c>
      <c r="F46" s="248"/>
      <c r="G46" s="624">
        <f>+ROUND(+G40+G41+G42+G43+G44+G45,2)</f>
        <v>0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0</v>
      </c>
      <c r="N46" s="625">
        <f>+ROUND(+N40+N41+N42+N43+N44+N45,2)</f>
        <v>0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0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0</v>
      </c>
      <c r="N49" s="629">
        <f>+ROUND(+E49+H49+K49,2)</f>
        <v>0</v>
      </c>
      <c r="O49" s="152"/>
      <c r="P49" s="2562" t="str">
        <f>+IF(+AND(Status!K4="ДА",+ROUND('Intra-Balances'!S51,2)-ROUND('Intra-Balances'!S53,2)&lt;&gt;0),"сумите за елиминиране в 'Intra-Balances' не са равни!","O K")</f>
        <v>O K</v>
      </c>
      <c r="Q49" s="256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0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0</v>
      </c>
      <c r="N50" s="625">
        <f>+ROUND(+N48+N49,2)</f>
        <v>0</v>
      </c>
      <c r="O50" s="152"/>
      <c r="P50" s="2563" t="str">
        <f>+IF(+AND(Status!K4="ДА",+ROUND('Intra-Balances'!P51,2)-ROUND('Intra-Balances'!P53,2)&lt;&gt;0),"сумите за елиминиране в 'Intra-Balances' не са равни!","O K")</f>
        <v>O K</v>
      </c>
      <c r="Q50" s="2563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0</v>
      </c>
      <c r="E52" s="654">
        <f>+ROUND(+E34+E38+E46+E50,2)</f>
        <v>0</v>
      </c>
      <c r="F52" s="248"/>
      <c r="G52" s="653">
        <f>+ROUND(+G34+G38+G46+G50,2)</f>
        <v>0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0</v>
      </c>
      <c r="N52" s="654">
        <f>+ROUND(+N34+N38+N46+N50,2)</f>
        <v>0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335382.45</v>
      </c>
      <c r="E54" s="685">
        <f>+ROUND(+E28+E52,2)</f>
        <v>350849.13</v>
      </c>
      <c r="F54" s="248"/>
      <c r="G54" s="684">
        <f>+ROUND(+G28+G52,2)</f>
        <v>0</v>
      </c>
      <c r="H54" s="685">
        <f>+ROUND(+H28+H52,2)</f>
        <v>0</v>
      </c>
      <c r="I54" s="248"/>
      <c r="J54" s="684">
        <f>+ROUND(+J28+J52,2)</f>
        <v>2211.65</v>
      </c>
      <c r="K54" s="685">
        <f>+ROUND(+K28+K52,2)</f>
        <v>2211.65</v>
      </c>
      <c r="L54" s="248"/>
      <c r="M54" s="684">
        <f>+ROUND(+M28+M52,2)</f>
        <v>337594.1</v>
      </c>
      <c r="N54" s="685">
        <f>+ROUND(+N28+N52,2)</f>
        <v>353060.78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218037.06</v>
      </c>
      <c r="E55" s="633">
        <f>+ROUND(+SUM('TRIAL-BALANCE'!O832:O834)+SUM('TRIAL-BALANCE'!O837:O841)+'TRIAL-BALANCE'!O846+SUM('TRIAL-BALANCE'!O858:O858)+'TRIAL-BALANCE'!O884+'TRIAL-BALANCE'!O887-'TRIAL-BALANCE'!O887,2)</f>
        <v>209240.48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218037.06</v>
      </c>
      <c r="N55" s="633">
        <f>+ROUND(+E55+H55+K55,2)</f>
        <v>209240.48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57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52" t="s">
        <v>398</v>
      </c>
      <c r="N58" s="2553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58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54"/>
      <c r="N59" s="2555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 t="str">
        <f>+A9</f>
        <v>Непопълнен ред в таблица 'Cash-deficit'!</v>
      </c>
      <c r="B60" s="2559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115351.83</v>
      </c>
      <c r="E63" s="649">
        <f>+ROUND('R &amp; E data-2019'!P14-'R &amp; E data-2019'!O14,2)</f>
        <v>115351.83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115351.83</v>
      </c>
      <c r="N63" s="643">
        <f>+ROUND(+E63+H63+K63,2)</f>
        <v>115351.83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167074.38</v>
      </c>
      <c r="E64" s="643">
        <f>+ROUND('R &amp; E data-2019'!P15-'R &amp; E data-2019'!O15,2)</f>
        <v>278651.78999999998</v>
      </c>
      <c r="F64" s="248"/>
      <c r="G64" s="642">
        <f>+ROUND(+'TRIAL-BALANCE'!AA15-'TRIAL-BALANCE'!Z15,2)</f>
        <v>0</v>
      </c>
      <c r="H64" s="643">
        <f>+ROUND('R &amp; E data-2019'!S15-'R &amp; E data-2019'!R15,2)</f>
        <v>0</v>
      </c>
      <c r="I64" s="248"/>
      <c r="J64" s="642">
        <f>+ROUND(+'TRIAL-BALANCE'!AH15-'TRIAL-BALANCE'!AG15,2)</f>
        <v>2211.65</v>
      </c>
      <c r="K64" s="643">
        <f>+ROUND('R &amp; E data-2019'!V15-'R &amp; E data-2019'!U15,2)</f>
        <v>1589.2</v>
      </c>
      <c r="L64" s="248"/>
      <c r="M64" s="642">
        <f>+ROUND(+D64+G64+J64,2)+ROUND(P64,2)</f>
        <v>169286.03</v>
      </c>
      <c r="N64" s="643">
        <f>+ROUND(+E64+H64+K64,2)+ROUND(Q64,2)</f>
        <v>280240.99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-11558.37</v>
      </c>
      <c r="E65" s="623">
        <f>+ROUND('R &amp; E data-2019'!P462-'R &amp; E data-2019'!O462,2)</f>
        <v>-111577.41</v>
      </c>
      <c r="F65" s="248"/>
      <c r="G65" s="622">
        <f>+ROUND(+SUM('TRIAL-BALANCE'!AA384:AA828)-SUM('TRIAL-BALANCE'!Z384:Z828),2)</f>
        <v>0</v>
      </c>
      <c r="H65" s="623">
        <f>+ROUND('R &amp; E data-2019'!S462-'R &amp; E data-2019'!R462,2)</f>
        <v>0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622.45000000000005</v>
      </c>
      <c r="L65" s="248"/>
      <c r="M65" s="622">
        <f>+ROUND(+D65+G65+J65,2)+ROUND(P65,2)</f>
        <v>-11558.37</v>
      </c>
      <c r="N65" s="623">
        <f>+ROUND(+E65+H65+K65,2)+ROUND(Q65,2)</f>
        <v>-110954.96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270867.84000000003</v>
      </c>
      <c r="E66" s="654">
        <f>+ROUND(+E63+E64+E65,2)</f>
        <v>282426.21000000002</v>
      </c>
      <c r="F66" s="248"/>
      <c r="G66" s="653">
        <f>+ROUND(+G63+G64+G65,2)</f>
        <v>0</v>
      </c>
      <c r="H66" s="654">
        <f>+ROUND(+H63+H64+H65,2)</f>
        <v>0</v>
      </c>
      <c r="I66" s="248"/>
      <c r="J66" s="653">
        <f>+ROUND(+J63+J64+J65,2)</f>
        <v>2211.65</v>
      </c>
      <c r="K66" s="654">
        <f>+ROUND(+K63+K64+K65,2)</f>
        <v>2211.65</v>
      </c>
      <c r="L66" s="248"/>
      <c r="M66" s="653">
        <f>+ROUND(+M63+M64+M65,2)</f>
        <v>273079.49</v>
      </c>
      <c r="N66" s="654">
        <f>+ROUND(+N63+N64+N65,2)</f>
        <v>284637.86</v>
      </c>
      <c r="O66" s="152"/>
      <c r="P66" s="2562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6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63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63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448.07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7316.95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448.07</v>
      </c>
      <c r="N75" s="619">
        <f t="shared" si="5"/>
        <v>7316.95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4000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4000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7000</v>
      </c>
      <c r="F79" s="248"/>
      <c r="G79" s="618">
        <f>+ROUND(+'TRIAL-BALANCE'!AA191+'TRIAL-BALANCE'!AA192+'TRIAL-BALANCE'!AA193+'TRIAL-BALANCE'!AA194,2)</f>
        <v>0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0</v>
      </c>
      <c r="N79" s="619">
        <f t="shared" si="5"/>
        <v>7000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0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19906.61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13259.24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19906.61</v>
      </c>
      <c r="N82" s="629">
        <f>+ROUND(+E82+H82+K82,2)-ROUND(Q82,2)</f>
        <v>13259.24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20354.68</v>
      </c>
      <c r="E83" s="651">
        <f>+ROUND(SUM(E74:E82),2)</f>
        <v>31576.19</v>
      </c>
      <c r="F83" s="248"/>
      <c r="G83" s="650">
        <f>+ROUND(SUM(G74:G82),2)</f>
        <v>0</v>
      </c>
      <c r="H83" s="651">
        <f>+ROUND(SUM(H74:H82),2)</f>
        <v>0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20354.68</v>
      </c>
      <c r="N83" s="651">
        <f>+ROUND(SUM(N74:N82),2)</f>
        <v>31576.19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44159.93</v>
      </c>
      <c r="E85" s="619">
        <f>+ROUND(+'TRIAL-BALANCE'!P132+'TRIAL-BALANCE'!P266,2)</f>
        <v>36846.730000000003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44159.93</v>
      </c>
      <c r="N85" s="619">
        <f>+ROUND(+E85+H85+K85,2)</f>
        <v>36846.730000000003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62" t="str">
        <f>+IF(+AND(Status!K4="ДА",+ROUND('Intra-Balances'!S55,2)-ROUND('Intra-Balances'!S57,2)&lt;&gt;0),"сумите за елиминиране в 'Intra-Balances' не са равни!","O K")</f>
        <v>O K</v>
      </c>
      <c r="Q86" s="256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44159.93</v>
      </c>
      <c r="E87" s="625">
        <f>+ROUND(+E85+E86,2)</f>
        <v>36846.730000000003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44159.93</v>
      </c>
      <c r="N87" s="625">
        <f>+ROUND(+N85+N86,2)</f>
        <v>36846.730000000003</v>
      </c>
      <c r="O87" s="152"/>
      <c r="P87" s="2563" t="str">
        <f>+IF(+AND(Status!K4="ДА",+ROUND('Intra-Balances'!P55,2)-ROUND('Intra-Balances'!P57,2)&lt;&gt;0),"сумите за елиминиране в 'Intra-Balances' не са равни!","O K")</f>
        <v>O K</v>
      </c>
      <c r="Q87" s="2563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64514.61</v>
      </c>
      <c r="E89" s="654">
        <f>+ROUND(+E72+E83+E87,2)</f>
        <v>68422.92</v>
      </c>
      <c r="F89" s="248"/>
      <c r="G89" s="655">
        <f>+ROUND(+G72+G83+G87,2)</f>
        <v>0</v>
      </c>
      <c r="H89" s="656">
        <f>+ROUND(+H72+H83+H87,2)</f>
        <v>0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64514.61</v>
      </c>
      <c r="N89" s="656">
        <f>+ROUND(+N72+N83+N87,2)</f>
        <v>68422.92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335382.45</v>
      </c>
      <c r="E91" s="1467">
        <f>ROUND(+E66+E89,2)</f>
        <v>350849.13</v>
      </c>
      <c r="F91" s="248"/>
      <c r="G91" s="1466">
        <f>ROUND(+G66+G89,2)</f>
        <v>0</v>
      </c>
      <c r="H91" s="1467">
        <f>ROUND(+H66+H89,2)</f>
        <v>0</v>
      </c>
      <c r="I91" s="248"/>
      <c r="J91" s="1466">
        <f>ROUND(+J66+J89,2)</f>
        <v>2211.65</v>
      </c>
      <c r="K91" s="1467">
        <f>ROUND(+K66+K89,2)</f>
        <v>2211.65</v>
      </c>
      <c r="L91" s="248"/>
      <c r="M91" s="1466">
        <f>ROUND(+M66+M89,2)</f>
        <v>337594.1</v>
      </c>
      <c r="N91" s="1467">
        <f>ROUND(+N66+N89,2)</f>
        <v>353060.78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55127.49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57513.279999999999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55127.49</v>
      </c>
      <c r="N92" s="633">
        <f>+ROUND(+E92+H92+K92,2)</f>
        <v>57513.279999999999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0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31">
        <f>+'Provisions-2020'!H73:J73</f>
        <v>0</v>
      </c>
      <c r="I97" s="2531"/>
      <c r="J97" s="2531"/>
      <c r="K97" s="236"/>
      <c r="L97" s="236"/>
      <c r="M97" s="2531">
        <f>+'Provisions-2020'!M73:N73</f>
        <v>0</v>
      </c>
      <c r="N97" s="253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P66:Q66"/>
    <mergeCell ref="P67:Q67"/>
    <mergeCell ref="P87:Q87"/>
    <mergeCell ref="P86:Q86"/>
    <mergeCell ref="P49:Q49"/>
    <mergeCell ref="P50:Q50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M97:N97"/>
    <mergeCell ref="K3:N3"/>
    <mergeCell ref="G3:H3"/>
    <mergeCell ref="A2:D2"/>
    <mergeCell ref="H97:J97"/>
    <mergeCell ref="D6:E6"/>
    <mergeCell ref="G6:H6"/>
    <mergeCell ref="J2:K2"/>
    <mergeCell ref="M2:N2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54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53" priority="70" stopIfTrue="1" operator="equal">
      <formula>"НЕРАВНЕНИЕ !"</formula>
    </cfRule>
  </conditionalFormatting>
  <conditionalFormatting sqref="D103:E104 G103:H104 J103:K104 M103:N104">
    <cfRule type="cellIs" dxfId="1352" priority="71" stopIfTrue="1" operator="notEqual">
      <formula>0</formula>
    </cfRule>
  </conditionalFormatting>
  <conditionalFormatting sqref="M5">
    <cfRule type="cellIs" dxfId="1351" priority="72" stopIfTrue="1" operator="equal">
      <formula>0</formula>
    </cfRule>
  </conditionalFormatting>
  <conditionalFormatting sqref="A1:D1 G1:H1 G3:H3 K1">
    <cfRule type="cellIs" dxfId="1350" priority="73" stopIfTrue="1" operator="equal">
      <formula>0</formula>
    </cfRule>
  </conditionalFormatting>
  <conditionalFormatting sqref="P48:Q48">
    <cfRule type="cellIs" dxfId="1349" priority="50" stopIfTrue="1" operator="notEqual">
      <formula>"O K"</formula>
    </cfRule>
  </conditionalFormatting>
  <conditionalFormatting sqref="P85:Q85">
    <cfRule type="cellIs" dxfId="1348" priority="46" stopIfTrue="1" operator="notEqual">
      <formula>"O K"</formula>
    </cfRule>
  </conditionalFormatting>
  <conditionalFormatting sqref="K3">
    <cfRule type="cellIs" dxfId="1347" priority="42" stopIfTrue="1" operator="equal">
      <formula>0</formula>
    </cfRule>
  </conditionalFormatting>
  <conditionalFormatting sqref="N1">
    <cfRule type="cellIs" dxfId="1346" priority="41" stopIfTrue="1" operator="equal">
      <formula>0</formula>
    </cfRule>
  </conditionalFormatting>
  <conditionalFormatting sqref="P66">
    <cfRule type="cellIs" dxfId="1345" priority="32" stopIfTrue="1" operator="notEqual">
      <formula>"O K"</formula>
    </cfRule>
  </conditionalFormatting>
  <conditionalFormatting sqref="P67">
    <cfRule type="cellIs" dxfId="1344" priority="31" stopIfTrue="1" operator="notEqual">
      <formula>"O K"</formula>
    </cfRule>
  </conditionalFormatting>
  <conditionalFormatting sqref="P66:Q67">
    <cfRule type="cellIs" dxfId="1343" priority="30" stopIfTrue="1" operator="equal">
      <formula>"O K"</formula>
    </cfRule>
  </conditionalFormatting>
  <conditionalFormatting sqref="P87">
    <cfRule type="cellIs" dxfId="1342" priority="29" stopIfTrue="1" operator="notEqual">
      <formula>"O K"</formula>
    </cfRule>
  </conditionalFormatting>
  <conditionalFormatting sqref="P87:Q87">
    <cfRule type="cellIs" dxfId="1341" priority="28" stopIfTrue="1" operator="equal">
      <formula>"O K"</formula>
    </cfRule>
  </conditionalFormatting>
  <conditionalFormatting sqref="P86">
    <cfRule type="cellIs" dxfId="1340" priority="27" stopIfTrue="1" operator="notEqual">
      <formula>"O K"</formula>
    </cfRule>
  </conditionalFormatting>
  <conditionalFormatting sqref="P86:Q86">
    <cfRule type="cellIs" dxfId="1339" priority="26" stopIfTrue="1" operator="equal">
      <formula>"O K"</formula>
    </cfRule>
  </conditionalFormatting>
  <conditionalFormatting sqref="P50">
    <cfRule type="cellIs" dxfId="1338" priority="25" stopIfTrue="1" operator="notEqual">
      <formula>"O K"</formula>
    </cfRule>
  </conditionalFormatting>
  <conditionalFormatting sqref="P50:Q50">
    <cfRule type="cellIs" dxfId="1337" priority="24" stopIfTrue="1" operator="equal">
      <formula>"O K"</formula>
    </cfRule>
  </conditionalFormatting>
  <conditionalFormatting sqref="P49">
    <cfRule type="cellIs" dxfId="1336" priority="23" stopIfTrue="1" operator="notEqual">
      <formula>"O K"</formula>
    </cfRule>
  </conditionalFormatting>
  <conditionalFormatting sqref="P49:Q49">
    <cfRule type="cellIs" dxfId="1335" priority="22" stopIfTrue="1" operator="equal">
      <formula>"O K"</formula>
    </cfRule>
  </conditionalFormatting>
  <conditionalFormatting sqref="A9">
    <cfRule type="cellIs" dxfId="1334" priority="16" operator="equal">
      <formula>"Непопълнен ред в таблица 'Cash-deficit'!"</formula>
    </cfRule>
  </conditionalFormatting>
  <conditionalFormatting sqref="A60">
    <cfRule type="cellIs" dxfId="1333" priority="15" operator="equal">
      <formula>"Непопълнен ред в таблица 'Cash-deficit'!"</formula>
    </cfRule>
  </conditionalFormatting>
  <conditionalFormatting sqref="A3:D3">
    <cfRule type="cellIs" dxfId="1332" priority="14" stopIfTrue="1" operator="equal">
      <formula>0</formula>
    </cfRule>
  </conditionalFormatting>
  <conditionalFormatting sqref="E2:H2">
    <cfRule type="cellIs" dxfId="1331" priority="10" operator="equal">
      <formula>"отчетено НЕРАВНЕНИЕ в таблица 'Status'!"</formula>
    </cfRule>
    <cfRule type="cellIs" dxfId="1330" priority="11" operator="equal">
      <formula>0</formula>
    </cfRule>
  </conditionalFormatting>
  <conditionalFormatting sqref="D6:E6">
    <cfRule type="cellIs" dxfId="1329" priority="9" operator="notEqual">
      <formula>0</formula>
    </cfRule>
  </conditionalFormatting>
  <conditionalFormatting sqref="G6:H6">
    <cfRule type="cellIs" dxfId="1328" priority="8" operator="notEqual">
      <formula>0</formula>
    </cfRule>
  </conditionalFormatting>
  <conditionalFormatting sqref="J2:K2">
    <cfRule type="cellIs" dxfId="1327" priority="7" operator="notEqual">
      <formula>0</formula>
    </cfRule>
  </conditionalFormatting>
  <conditionalFormatting sqref="M2:N2">
    <cfRule type="cellIs" dxfId="1326" priority="6" operator="notEqual">
      <formula>0</formula>
    </cfRule>
  </conditionalFormatting>
  <conditionalFormatting sqref="P100">
    <cfRule type="cellIs" dxfId="1325" priority="5" stopIfTrue="1" operator="equal">
      <formula>"НЕРАВНЕНИЕ !"</formula>
    </cfRule>
  </conditionalFormatting>
  <conditionalFormatting sqref="P101">
    <cfRule type="cellIs" dxfId="1324" priority="4" stopIfTrue="1" operator="notEqual">
      <formula>0</formula>
    </cfRule>
  </conditionalFormatting>
  <conditionalFormatting sqref="Q101">
    <cfRule type="cellIs" dxfId="1323" priority="3" stopIfTrue="1" operator="notEqual">
      <formula>0</formula>
    </cfRule>
  </conditionalFormatting>
  <conditionalFormatting sqref="Q100">
    <cfRule type="cellIs" dxfId="1322" priority="2" stopIfTrue="1" operator="equal">
      <formula>"НЕРАВНЕНИЕ !"</formula>
    </cfRule>
  </conditionalFormatting>
  <conditionalFormatting sqref="M62">
    <cfRule type="cellIs" dxfId="1321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City10</cp:lastModifiedBy>
  <cp:lastPrinted>2020-01-13T15:30:12Z</cp:lastPrinted>
  <dcterms:created xsi:type="dcterms:W3CDTF">2002-02-28T16:53:59Z</dcterms:created>
  <dcterms:modified xsi:type="dcterms:W3CDTF">2021-01-13T08:25:32Z</dcterms:modified>
</cp:coreProperties>
</file>